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SpreadsheetConverter\"/>
    </mc:Choice>
  </mc:AlternateContent>
  <xr:revisionPtr revIDLastSave="0" documentId="13_ncr:1_{981A5405-44F4-4EB0-B072-4C6FFFBF12F6}" xr6:coauthVersionLast="44" xr6:coauthVersionMax="44" xr10:uidLastSave="{00000000-0000-0000-0000-000000000000}"/>
  <bookViews>
    <workbookView xWindow="23880" yWindow="-120" windowWidth="25440" windowHeight="15390" xr2:uid="{0F03B081-1ABF-4760-B73F-84160478DB5D}"/>
  </bookViews>
  <sheets>
    <sheet name="Obracun plate stari vs. novi" sheetId="4" r:id="rId1"/>
    <sheet name="Komparacija 1" sheetId="1" r:id="rId2"/>
    <sheet name="Komparacija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4" l="1"/>
  <c r="C21" i="4"/>
  <c r="I18" i="4"/>
  <c r="H13" i="4"/>
  <c r="C13" i="4"/>
  <c r="H5" i="4"/>
  <c r="H23" i="4" s="1"/>
  <c r="C5" i="4"/>
  <c r="C9" i="4" s="1"/>
  <c r="K6" i="1"/>
  <c r="K8" i="1"/>
  <c r="K9" i="1"/>
  <c r="D4" i="2"/>
  <c r="C6" i="1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H9" i="4" l="1"/>
  <c r="C19" i="4"/>
  <c r="C7" i="4"/>
  <c r="C8" i="4"/>
  <c r="C18" i="4"/>
  <c r="D18" i="4" s="1"/>
  <c r="C20" i="4"/>
  <c r="H8" i="4"/>
  <c r="C23" i="4"/>
  <c r="H7" i="4"/>
  <c r="F5" i="2"/>
  <c r="G5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C5" i="2"/>
  <c r="I5" i="2" s="1"/>
  <c r="I4" i="2"/>
  <c r="H4" i="2"/>
  <c r="J4" i="2" s="1"/>
  <c r="G4" i="2"/>
  <c r="D7" i="4" l="1"/>
  <c r="I7" i="4"/>
  <c r="H10" i="4"/>
  <c r="C10" i="4"/>
  <c r="C12" i="4" s="1"/>
  <c r="C14" i="4" s="1"/>
  <c r="C15" i="4" s="1"/>
  <c r="L4" i="2"/>
  <c r="F6" i="2"/>
  <c r="F7" i="2" s="1"/>
  <c r="C6" i="2"/>
  <c r="H5" i="2"/>
  <c r="K4" i="2"/>
  <c r="H6" i="2"/>
  <c r="J6" i="2" s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H21" i="4" l="1"/>
  <c r="H12" i="4"/>
  <c r="H14" i="4" s="1"/>
  <c r="H15" i="4" s="1"/>
  <c r="H22" i="4"/>
  <c r="C11" i="4"/>
  <c r="C25" i="4" s="1"/>
  <c r="G6" i="2"/>
  <c r="J5" i="2"/>
  <c r="L5" i="2" s="1"/>
  <c r="I6" i="2"/>
  <c r="L6" i="2" s="1"/>
  <c r="C7" i="2"/>
  <c r="F8" i="2"/>
  <c r="G7" i="2"/>
  <c r="H7" i="2"/>
  <c r="J7" i="2" s="1"/>
  <c r="C9" i="1"/>
  <c r="C11" i="1"/>
  <c r="D8" i="1"/>
  <c r="D9" i="1" s="1"/>
  <c r="D7" i="1"/>
  <c r="E7" i="1" s="1"/>
  <c r="F7" i="1" s="1"/>
  <c r="G7" i="1" s="1"/>
  <c r="H7" i="1" s="1"/>
  <c r="I7" i="1" s="1"/>
  <c r="J7" i="1" s="1"/>
  <c r="D6" i="1"/>
  <c r="E6" i="1" s="1"/>
  <c r="F6" i="1" s="1"/>
  <c r="G6" i="1" s="1"/>
  <c r="H6" i="1" s="1"/>
  <c r="I6" i="1" s="1"/>
  <c r="J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D5" i="1"/>
  <c r="E5" i="1" s="1"/>
  <c r="F5" i="1" s="1"/>
  <c r="F11" i="1" s="1"/>
  <c r="C10" i="1"/>
  <c r="K7" i="1" l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D25" i="4"/>
  <c r="H16" i="4"/>
  <c r="H25" i="4"/>
  <c r="H11" i="4"/>
  <c r="C16" i="4"/>
  <c r="C12" i="1"/>
  <c r="C16" i="1" s="1"/>
  <c r="C13" i="1"/>
  <c r="C15" i="1"/>
  <c r="C14" i="1"/>
  <c r="K5" i="2"/>
  <c r="C8" i="2"/>
  <c r="C9" i="2" s="1"/>
  <c r="C10" i="2" s="1"/>
  <c r="I7" i="2"/>
  <c r="L7" i="2" s="1"/>
  <c r="K6" i="2"/>
  <c r="H8" i="2"/>
  <c r="F9" i="2"/>
  <c r="G8" i="2"/>
  <c r="I8" i="2"/>
  <c r="K7" i="2"/>
  <c r="AH6" i="1"/>
  <c r="AI6" i="1" s="1"/>
  <c r="AJ6" i="1" s="1"/>
  <c r="D10" i="1"/>
  <c r="E8" i="1"/>
  <c r="E10" i="1" s="1"/>
  <c r="D11" i="1"/>
  <c r="E11" i="1"/>
  <c r="G5" i="1"/>
  <c r="G11" i="1" s="1"/>
  <c r="H24" i="4" l="1"/>
  <c r="H29" i="4" s="1"/>
  <c r="H30" i="4" s="1"/>
  <c r="I30" i="4" s="1"/>
  <c r="I16" i="4"/>
  <c r="D16" i="4"/>
  <c r="C24" i="4"/>
  <c r="C29" i="4" s="1"/>
  <c r="C30" i="4" s="1"/>
  <c r="D30" i="4" s="1"/>
  <c r="I25" i="4"/>
  <c r="D15" i="1"/>
  <c r="D14" i="1"/>
  <c r="D13" i="1"/>
  <c r="D12" i="1"/>
  <c r="D16" i="1" s="1"/>
  <c r="C17" i="1"/>
  <c r="C18" i="1" s="1"/>
  <c r="E12" i="1"/>
  <c r="E16" i="1" s="1"/>
  <c r="E15" i="1"/>
  <c r="E14" i="1"/>
  <c r="E13" i="1"/>
  <c r="J8" i="2"/>
  <c r="L8" i="2" s="1"/>
  <c r="H9" i="2"/>
  <c r="J9" i="2" s="1"/>
  <c r="I9" i="2"/>
  <c r="F10" i="2"/>
  <c r="G9" i="2"/>
  <c r="C11" i="2"/>
  <c r="I10" i="2"/>
  <c r="C19" i="1"/>
  <c r="AK6" i="1"/>
  <c r="AL6" i="1" s="1"/>
  <c r="F8" i="1"/>
  <c r="E9" i="1"/>
  <c r="H5" i="1"/>
  <c r="E17" i="1" l="1"/>
  <c r="D17" i="1"/>
  <c r="D19" i="1" s="1"/>
  <c r="K8" i="2"/>
  <c r="K9" i="2"/>
  <c r="C12" i="2"/>
  <c r="I11" i="2"/>
  <c r="L9" i="2"/>
  <c r="H10" i="2"/>
  <c r="G10" i="2"/>
  <c r="F11" i="2"/>
  <c r="E18" i="1"/>
  <c r="E19" i="1"/>
  <c r="G8" i="1"/>
  <c r="F9" i="1"/>
  <c r="F10" i="1"/>
  <c r="I5" i="1"/>
  <c r="H11" i="1"/>
  <c r="D18" i="1" l="1"/>
  <c r="F13" i="1"/>
  <c r="F12" i="1"/>
  <c r="F16" i="1" s="1"/>
  <c r="F15" i="1"/>
  <c r="F14" i="1"/>
  <c r="J10" i="2"/>
  <c r="L10" i="2" s="1"/>
  <c r="G11" i="2"/>
  <c r="F12" i="2"/>
  <c r="H11" i="2"/>
  <c r="I12" i="2"/>
  <c r="C13" i="2"/>
  <c r="H8" i="1"/>
  <c r="G9" i="1"/>
  <c r="G10" i="1"/>
  <c r="J5" i="1"/>
  <c r="I11" i="1"/>
  <c r="F17" i="1" l="1"/>
  <c r="G14" i="1"/>
  <c r="G13" i="1"/>
  <c r="G12" i="1"/>
  <c r="G16" i="1" s="1"/>
  <c r="G15" i="1"/>
  <c r="K10" i="2"/>
  <c r="J11" i="2"/>
  <c r="K11" i="2" s="1"/>
  <c r="C14" i="2"/>
  <c r="F13" i="2"/>
  <c r="G12" i="2"/>
  <c r="H12" i="2"/>
  <c r="F19" i="1"/>
  <c r="F18" i="1"/>
  <c r="I8" i="1"/>
  <c r="H9" i="1"/>
  <c r="H10" i="1"/>
  <c r="J11" i="1"/>
  <c r="K5" i="1"/>
  <c r="H15" i="1" l="1"/>
  <c r="H14" i="1"/>
  <c r="H13" i="1"/>
  <c r="H12" i="1"/>
  <c r="H16" i="1" s="1"/>
  <c r="G17" i="1"/>
  <c r="G19" i="1" s="1"/>
  <c r="J12" i="2"/>
  <c r="L12" i="2" s="1"/>
  <c r="L11" i="2"/>
  <c r="H13" i="2"/>
  <c r="J13" i="2" s="1"/>
  <c r="I13" i="2"/>
  <c r="F14" i="2"/>
  <c r="G13" i="2"/>
  <c r="C15" i="2"/>
  <c r="I14" i="2"/>
  <c r="G18" i="1"/>
  <c r="J8" i="1"/>
  <c r="I9" i="1"/>
  <c r="I10" i="1"/>
  <c r="L5" i="1"/>
  <c r="K11" i="1"/>
  <c r="H17" i="1" l="1"/>
  <c r="I12" i="1"/>
  <c r="I16" i="1" s="1"/>
  <c r="I15" i="1"/>
  <c r="I14" i="1"/>
  <c r="I17" i="1" s="1"/>
  <c r="I13" i="1"/>
  <c r="K12" i="2"/>
  <c r="K13" i="2"/>
  <c r="I15" i="2"/>
  <c r="C16" i="2"/>
  <c r="L13" i="2"/>
  <c r="H14" i="2"/>
  <c r="G14" i="2"/>
  <c r="F15" i="2"/>
  <c r="J9" i="1"/>
  <c r="J10" i="1"/>
  <c r="H19" i="1"/>
  <c r="H18" i="1"/>
  <c r="M5" i="1"/>
  <c r="L11" i="1"/>
  <c r="J13" i="1" l="1"/>
  <c r="J12" i="1"/>
  <c r="J16" i="1" s="1"/>
  <c r="J15" i="1"/>
  <c r="J14" i="1"/>
  <c r="J14" i="2"/>
  <c r="L14" i="2" s="1"/>
  <c r="G15" i="2"/>
  <c r="F16" i="2"/>
  <c r="C17" i="2"/>
  <c r="H15" i="2"/>
  <c r="I19" i="1"/>
  <c r="I18" i="1"/>
  <c r="L8" i="1"/>
  <c r="K10" i="1"/>
  <c r="N5" i="1"/>
  <c r="M11" i="1"/>
  <c r="J17" i="1" l="1"/>
  <c r="K14" i="1"/>
  <c r="K13" i="1"/>
  <c r="K12" i="1"/>
  <c r="K16" i="1" s="1"/>
  <c r="K15" i="1"/>
  <c r="K14" i="2"/>
  <c r="J15" i="2"/>
  <c r="K15" i="2" s="1"/>
  <c r="C18" i="2"/>
  <c r="H16" i="2"/>
  <c r="I16" i="2"/>
  <c r="F17" i="2"/>
  <c r="G16" i="2"/>
  <c r="J19" i="1"/>
  <c r="J18" i="1"/>
  <c r="M8" i="1"/>
  <c r="L9" i="1"/>
  <c r="L10" i="1"/>
  <c r="N11" i="1"/>
  <c r="O5" i="1"/>
  <c r="L15" i="1" l="1"/>
  <c r="L14" i="1"/>
  <c r="L13" i="1"/>
  <c r="L12" i="1"/>
  <c r="L16" i="1" s="1"/>
  <c r="K17" i="1"/>
  <c r="L15" i="2"/>
  <c r="J16" i="2"/>
  <c r="L16" i="2" s="1"/>
  <c r="H17" i="2"/>
  <c r="F18" i="2"/>
  <c r="G17" i="2"/>
  <c r="I17" i="2"/>
  <c r="C19" i="2"/>
  <c r="I18" i="2"/>
  <c r="K19" i="1"/>
  <c r="K18" i="1"/>
  <c r="N8" i="1"/>
  <c r="M9" i="1"/>
  <c r="M10" i="1"/>
  <c r="O11" i="1"/>
  <c r="P5" i="1"/>
  <c r="L17" i="1" l="1"/>
  <c r="M12" i="1"/>
  <c r="M16" i="1" s="1"/>
  <c r="M15" i="1"/>
  <c r="M14" i="1"/>
  <c r="M17" i="1" s="1"/>
  <c r="M13" i="1"/>
  <c r="K16" i="2"/>
  <c r="J17" i="2"/>
  <c r="L17" i="2" s="1"/>
  <c r="C20" i="2"/>
  <c r="G18" i="2"/>
  <c r="F19" i="2"/>
  <c r="H18" i="2"/>
  <c r="L19" i="1"/>
  <c r="L18" i="1"/>
  <c r="O8" i="1"/>
  <c r="N9" i="1"/>
  <c r="N10" i="1"/>
  <c r="Q5" i="1"/>
  <c r="P11" i="1"/>
  <c r="N13" i="1" l="1"/>
  <c r="N12" i="1"/>
  <c r="N16" i="1" s="1"/>
  <c r="N15" i="1"/>
  <c r="N14" i="1"/>
  <c r="K17" i="2"/>
  <c r="J18" i="2"/>
  <c r="L18" i="2" s="1"/>
  <c r="H19" i="2"/>
  <c r="J19" i="2" s="1"/>
  <c r="I19" i="2"/>
  <c r="I20" i="2"/>
  <c r="C21" i="2"/>
  <c r="G19" i="2"/>
  <c r="F20" i="2"/>
  <c r="M19" i="1"/>
  <c r="M18" i="1"/>
  <c r="P8" i="1"/>
  <c r="O9" i="1"/>
  <c r="O10" i="1"/>
  <c r="R5" i="1"/>
  <c r="Q11" i="1"/>
  <c r="N17" i="1" l="1"/>
  <c r="O14" i="1"/>
  <c r="O13" i="1"/>
  <c r="O12" i="1"/>
  <c r="O16" i="1" s="1"/>
  <c r="O15" i="1"/>
  <c r="K18" i="2"/>
  <c r="K19" i="2"/>
  <c r="F21" i="2"/>
  <c r="G20" i="2"/>
  <c r="H20" i="2"/>
  <c r="C22" i="2"/>
  <c r="L19" i="2"/>
  <c r="N19" i="1"/>
  <c r="N18" i="1"/>
  <c r="Q8" i="1"/>
  <c r="P9" i="1"/>
  <c r="P10" i="1"/>
  <c r="R11" i="1"/>
  <c r="S5" i="1"/>
  <c r="P15" i="1" l="1"/>
  <c r="P14" i="1"/>
  <c r="P13" i="1"/>
  <c r="P12" i="1"/>
  <c r="P16" i="1" s="1"/>
  <c r="O17" i="1"/>
  <c r="J20" i="2"/>
  <c r="L20" i="2" s="1"/>
  <c r="H21" i="2"/>
  <c r="J21" i="2" s="1"/>
  <c r="I21" i="2"/>
  <c r="C23" i="2"/>
  <c r="I22" i="2"/>
  <c r="F22" i="2"/>
  <c r="G21" i="2"/>
  <c r="O19" i="1"/>
  <c r="O18" i="1"/>
  <c r="R8" i="1"/>
  <c r="Q9" i="1"/>
  <c r="Q10" i="1"/>
  <c r="T5" i="1"/>
  <c r="S11" i="1"/>
  <c r="P17" i="1" l="1"/>
  <c r="Q12" i="1"/>
  <c r="Q16" i="1" s="1"/>
  <c r="Q15" i="1"/>
  <c r="Q14" i="1"/>
  <c r="Q17" i="1" s="1"/>
  <c r="Q13" i="1"/>
  <c r="K20" i="2"/>
  <c r="K21" i="2"/>
  <c r="C24" i="2"/>
  <c r="G22" i="2"/>
  <c r="F23" i="2"/>
  <c r="L21" i="2"/>
  <c r="H22" i="2"/>
  <c r="P19" i="1"/>
  <c r="P18" i="1"/>
  <c r="S8" i="1"/>
  <c r="R9" i="1"/>
  <c r="R10" i="1"/>
  <c r="U5" i="1"/>
  <c r="T11" i="1"/>
  <c r="R13" i="1" l="1"/>
  <c r="R12" i="1"/>
  <c r="R16" i="1" s="1"/>
  <c r="R15" i="1"/>
  <c r="R14" i="1"/>
  <c r="J22" i="2"/>
  <c r="L22" i="2" s="1"/>
  <c r="G23" i="2"/>
  <c r="F24" i="2"/>
  <c r="H23" i="2"/>
  <c r="J23" i="2" s="1"/>
  <c r="C25" i="2"/>
  <c r="I23" i="2"/>
  <c r="Q19" i="1"/>
  <c r="Q18" i="1"/>
  <c r="T8" i="1"/>
  <c r="S9" i="1"/>
  <c r="S10" i="1"/>
  <c r="V5" i="1"/>
  <c r="U11" i="1"/>
  <c r="R17" i="1" l="1"/>
  <c r="S14" i="1"/>
  <c r="S13" i="1"/>
  <c r="S12" i="1"/>
  <c r="S16" i="1" s="1"/>
  <c r="S15" i="1"/>
  <c r="K22" i="2"/>
  <c r="K23" i="2"/>
  <c r="I25" i="2"/>
  <c r="H24" i="2"/>
  <c r="J24" i="2" s="1"/>
  <c r="C26" i="2"/>
  <c r="L23" i="2"/>
  <c r="I24" i="2"/>
  <c r="F25" i="2"/>
  <c r="G24" i="2"/>
  <c r="R19" i="1"/>
  <c r="R18" i="1"/>
  <c r="U8" i="1"/>
  <c r="T9" i="1"/>
  <c r="T10" i="1"/>
  <c r="V11" i="1"/>
  <c r="W5" i="1"/>
  <c r="T15" i="1" l="1"/>
  <c r="T14" i="1"/>
  <c r="T13" i="1"/>
  <c r="T12" i="1"/>
  <c r="T16" i="1" s="1"/>
  <c r="S17" i="1"/>
  <c r="K24" i="2"/>
  <c r="F26" i="2"/>
  <c r="G25" i="2"/>
  <c r="C27" i="2"/>
  <c r="L24" i="2"/>
  <c r="H25" i="2"/>
  <c r="S19" i="1"/>
  <c r="S18" i="1"/>
  <c r="V8" i="1"/>
  <c r="U9" i="1"/>
  <c r="U10" i="1"/>
  <c r="W11" i="1"/>
  <c r="X5" i="1"/>
  <c r="T17" i="1" l="1"/>
  <c r="U12" i="1"/>
  <c r="U16" i="1" s="1"/>
  <c r="U15" i="1"/>
  <c r="U14" i="1"/>
  <c r="U17" i="1" s="1"/>
  <c r="U13" i="1"/>
  <c r="J25" i="2"/>
  <c r="L25" i="2" s="1"/>
  <c r="C28" i="2"/>
  <c r="H26" i="2"/>
  <c r="J26" i="2" s="1"/>
  <c r="G26" i="2"/>
  <c r="F27" i="2"/>
  <c r="I26" i="2"/>
  <c r="T19" i="1"/>
  <c r="T18" i="1"/>
  <c r="W8" i="1"/>
  <c r="V9" i="1"/>
  <c r="V10" i="1"/>
  <c r="Y5" i="1"/>
  <c r="X11" i="1"/>
  <c r="V13" i="1" l="1"/>
  <c r="V12" i="1"/>
  <c r="V16" i="1" s="1"/>
  <c r="V15" i="1"/>
  <c r="V14" i="1"/>
  <c r="K25" i="2"/>
  <c r="K26" i="2"/>
  <c r="H27" i="2"/>
  <c r="J27" i="2" s="1"/>
  <c r="L26" i="2"/>
  <c r="G27" i="2"/>
  <c r="F28" i="2"/>
  <c r="I27" i="2"/>
  <c r="I28" i="2"/>
  <c r="C29" i="2"/>
  <c r="U19" i="1"/>
  <c r="U18" i="1"/>
  <c r="X8" i="1"/>
  <c r="W9" i="1"/>
  <c r="W10" i="1"/>
  <c r="Z5" i="1"/>
  <c r="Y11" i="1"/>
  <c r="V17" i="1" l="1"/>
  <c r="W14" i="1"/>
  <c r="W13" i="1"/>
  <c r="W12" i="1"/>
  <c r="W16" i="1" s="1"/>
  <c r="W15" i="1"/>
  <c r="K27" i="2"/>
  <c r="C30" i="2"/>
  <c r="H28" i="2"/>
  <c r="F29" i="2"/>
  <c r="G28" i="2"/>
  <c r="L27" i="2"/>
  <c r="V19" i="1"/>
  <c r="V18" i="1"/>
  <c r="Y8" i="1"/>
  <c r="X9" i="1"/>
  <c r="X10" i="1"/>
  <c r="Z11" i="1"/>
  <c r="AA5" i="1"/>
  <c r="X15" i="1" l="1"/>
  <c r="X14" i="1"/>
  <c r="X13" i="1"/>
  <c r="X12" i="1"/>
  <c r="X16" i="1" s="1"/>
  <c r="W17" i="1"/>
  <c r="W18" i="1" s="1"/>
  <c r="J28" i="2"/>
  <c r="L28" i="2" s="1"/>
  <c r="H29" i="2"/>
  <c r="F30" i="2"/>
  <c r="G29" i="2"/>
  <c r="I29" i="2"/>
  <c r="C31" i="2"/>
  <c r="I30" i="2"/>
  <c r="W19" i="1"/>
  <c r="Z8" i="1"/>
  <c r="Y9" i="1"/>
  <c r="Y10" i="1"/>
  <c r="AB5" i="1"/>
  <c r="AA11" i="1"/>
  <c r="X17" i="1" l="1"/>
  <c r="Y12" i="1"/>
  <c r="Y16" i="1" s="1"/>
  <c r="Y15" i="1"/>
  <c r="Y14" i="1"/>
  <c r="Y17" i="1" s="1"/>
  <c r="Y13" i="1"/>
  <c r="J29" i="2"/>
  <c r="L29" i="2" s="1"/>
  <c r="K28" i="2"/>
  <c r="G30" i="2"/>
  <c r="F31" i="2"/>
  <c r="I31" i="2"/>
  <c r="C32" i="2"/>
  <c r="H30" i="2"/>
  <c r="AA8" i="1"/>
  <c r="Z9" i="1"/>
  <c r="Z10" i="1"/>
  <c r="X19" i="1"/>
  <c r="X18" i="1"/>
  <c r="AC5" i="1"/>
  <c r="AB11" i="1"/>
  <c r="Z13" i="1" l="1"/>
  <c r="Z12" i="1"/>
  <c r="Z16" i="1" s="1"/>
  <c r="Z15" i="1"/>
  <c r="Z14" i="1"/>
  <c r="K29" i="2"/>
  <c r="J30" i="2"/>
  <c r="L30" i="2" s="1"/>
  <c r="H31" i="2"/>
  <c r="G31" i="2"/>
  <c r="F32" i="2"/>
  <c r="C33" i="2"/>
  <c r="AB8" i="1"/>
  <c r="AA9" i="1"/>
  <c r="AA10" i="1"/>
  <c r="Y19" i="1"/>
  <c r="Y18" i="1"/>
  <c r="AD5" i="1"/>
  <c r="AC11" i="1"/>
  <c r="Z17" i="1" l="1"/>
  <c r="AA14" i="1"/>
  <c r="AA13" i="1"/>
  <c r="AA15" i="1"/>
  <c r="AA12" i="1"/>
  <c r="AA16" i="1" s="1"/>
  <c r="K30" i="2"/>
  <c r="J31" i="2"/>
  <c r="K31" i="2" s="1"/>
  <c r="C34" i="2"/>
  <c r="H32" i="2"/>
  <c r="J32" i="2" s="1"/>
  <c r="I32" i="2"/>
  <c r="F33" i="2"/>
  <c r="G32" i="2"/>
  <c r="AC8" i="1"/>
  <c r="AB9" i="1"/>
  <c r="AB10" i="1"/>
  <c r="Z18" i="1"/>
  <c r="Z19" i="1"/>
  <c r="AD11" i="1"/>
  <c r="AE5" i="1"/>
  <c r="AA17" i="1" l="1"/>
  <c r="AB15" i="1"/>
  <c r="AB14" i="1"/>
  <c r="AB13" i="1"/>
  <c r="AB12" i="1"/>
  <c r="AB16" i="1" s="1"/>
  <c r="L31" i="2"/>
  <c r="L32" i="2"/>
  <c r="H33" i="2"/>
  <c r="F34" i="2"/>
  <c r="G33" i="2"/>
  <c r="I33" i="2"/>
  <c r="K32" i="2"/>
  <c r="C35" i="2"/>
  <c r="I34" i="2"/>
  <c r="AD8" i="1"/>
  <c r="AC9" i="1"/>
  <c r="AC10" i="1"/>
  <c r="AA18" i="1"/>
  <c r="AA19" i="1"/>
  <c r="AE11" i="1"/>
  <c r="AF5" i="1"/>
  <c r="AG5" i="1" s="1"/>
  <c r="AB17" i="1" l="1"/>
  <c r="AC12" i="1"/>
  <c r="AC16" i="1" s="1"/>
  <c r="AC15" i="1"/>
  <c r="AC14" i="1"/>
  <c r="AC17" i="1" s="1"/>
  <c r="AC13" i="1"/>
  <c r="J33" i="2"/>
  <c r="L33" i="2" s="1"/>
  <c r="C36" i="2"/>
  <c r="G34" i="2"/>
  <c r="F35" i="2"/>
  <c r="H34" i="2"/>
  <c r="AB18" i="1"/>
  <c r="AB19" i="1"/>
  <c r="AE8" i="1"/>
  <c r="AD9" i="1"/>
  <c r="AD10" i="1"/>
  <c r="AH5" i="1"/>
  <c r="AG11" i="1"/>
  <c r="AF11" i="1"/>
  <c r="AD13" i="1" l="1"/>
  <c r="AD12" i="1"/>
  <c r="AD16" i="1" s="1"/>
  <c r="AD15" i="1"/>
  <c r="AD14" i="1"/>
  <c r="J34" i="2"/>
  <c r="L34" i="2" s="1"/>
  <c r="K33" i="2"/>
  <c r="H35" i="2"/>
  <c r="J35" i="2" s="1"/>
  <c r="I35" i="2"/>
  <c r="I36" i="2"/>
  <c r="G35" i="2"/>
  <c r="F36" i="2"/>
  <c r="AF8" i="1"/>
  <c r="AE9" i="1"/>
  <c r="AE10" i="1"/>
  <c r="AC18" i="1"/>
  <c r="AC19" i="1"/>
  <c r="AI5" i="1"/>
  <c r="AH11" i="1"/>
  <c r="AD17" i="1" l="1"/>
  <c r="AE14" i="1"/>
  <c r="AE13" i="1"/>
  <c r="AE12" i="1"/>
  <c r="AE16" i="1" s="1"/>
  <c r="AE15" i="1"/>
  <c r="K34" i="2"/>
  <c r="K35" i="2"/>
  <c r="G36" i="2"/>
  <c r="H36" i="2"/>
  <c r="L35" i="2"/>
  <c r="AF9" i="1"/>
  <c r="AG8" i="1"/>
  <c r="AF10" i="1"/>
  <c r="AD19" i="1"/>
  <c r="AD18" i="1"/>
  <c r="AI11" i="1"/>
  <c r="AJ5" i="1"/>
  <c r="AF15" i="1" l="1"/>
  <c r="AF14" i="1"/>
  <c r="AF13" i="1"/>
  <c r="AF12" i="1"/>
  <c r="AF16" i="1" s="1"/>
  <c r="AE17" i="1"/>
  <c r="AE19" i="1" s="1"/>
  <c r="J36" i="2"/>
  <c r="L36" i="2" s="1"/>
  <c r="AE18" i="1"/>
  <c r="AG9" i="1"/>
  <c r="AG10" i="1"/>
  <c r="AH8" i="1"/>
  <c r="AK5" i="1"/>
  <c r="AJ11" i="1"/>
  <c r="AF17" i="1" l="1"/>
  <c r="AF18" i="1" s="1"/>
  <c r="AG12" i="1"/>
  <c r="AG16" i="1" s="1"/>
  <c r="AG15" i="1"/>
  <c r="AG14" i="1"/>
  <c r="AG13" i="1"/>
  <c r="K36" i="2"/>
  <c r="AH10" i="1"/>
  <c r="AI8" i="1"/>
  <c r="AH9" i="1"/>
  <c r="AL5" i="1"/>
  <c r="AL11" i="1" s="1"/>
  <c r="AK11" i="1"/>
  <c r="AG17" i="1" l="1"/>
  <c r="AF19" i="1"/>
  <c r="AH13" i="1"/>
  <c r="AH12" i="1"/>
  <c r="AH16" i="1" s="1"/>
  <c r="AH15" i="1"/>
  <c r="AH14" i="1"/>
  <c r="AG18" i="1"/>
  <c r="AG19" i="1"/>
  <c r="AI9" i="1"/>
  <c r="AJ8" i="1"/>
  <c r="AI10" i="1"/>
  <c r="AH17" i="1" l="1"/>
  <c r="AI14" i="1"/>
  <c r="AI13" i="1"/>
  <c r="AI15" i="1"/>
  <c r="AI12" i="1"/>
  <c r="AI16" i="1" s="1"/>
  <c r="AH19" i="1"/>
  <c r="AH18" i="1"/>
  <c r="AJ9" i="1"/>
  <c r="AK8" i="1"/>
  <c r="AJ10" i="1"/>
  <c r="AI17" i="1" l="1"/>
  <c r="AI18" i="1" s="1"/>
  <c r="AJ15" i="1"/>
  <c r="AJ14" i="1"/>
  <c r="AJ13" i="1"/>
  <c r="AJ12" i="1"/>
  <c r="AJ16" i="1" s="1"/>
  <c r="AK10" i="1"/>
  <c r="AL8" i="1"/>
  <c r="AK9" i="1"/>
  <c r="AI19" i="1" l="1"/>
  <c r="AK12" i="1"/>
  <c r="AK16" i="1" s="1"/>
  <c r="AK15" i="1"/>
  <c r="AK14" i="1"/>
  <c r="AK17" i="1" s="1"/>
  <c r="AK13" i="1"/>
  <c r="AJ17" i="1"/>
  <c r="AJ19" i="1" s="1"/>
  <c r="AL9" i="1"/>
  <c r="AL10" i="1"/>
  <c r="AJ18" i="1" l="1"/>
  <c r="AL13" i="1"/>
  <c r="AL12" i="1"/>
  <c r="AL16" i="1" s="1"/>
  <c r="AL15" i="1"/>
  <c r="AL14" i="1"/>
  <c r="AK19" i="1"/>
  <c r="AK18" i="1"/>
  <c r="AL17" i="1" l="1"/>
  <c r="AL19" i="1" s="1"/>
  <c r="AL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nejm</author>
  </authors>
  <commentList>
    <comment ref="B3" authorId="0" shapeId="0" xr:uid="{8973F391-A0F8-4353-A98C-08B9C8C75708}">
      <text>
        <r>
          <rPr>
            <sz val="9"/>
            <rFont val="Arial"/>
            <family val="2"/>
          </rPr>
          <t>nejm:
Fiksni dio plate</t>
        </r>
      </text>
    </comment>
  </commentList>
</comments>
</file>

<file path=xl/sharedStrings.xml><?xml version="1.0" encoding="utf-8"?>
<sst xmlns="http://schemas.openxmlformats.org/spreadsheetml/2006/main" count="116" uniqueCount="68">
  <si>
    <t>Važeći zakon</t>
  </si>
  <si>
    <t>Lo</t>
  </si>
  <si>
    <t>Predloženi zakon</t>
  </si>
  <si>
    <t>Isplata radniku</t>
  </si>
  <si>
    <t>Topli obrok</t>
  </si>
  <si>
    <t>Prevoz</t>
  </si>
  <si>
    <t>Regres</t>
  </si>
  <si>
    <t>Primanje radnika</t>
  </si>
  <si>
    <t>Razlika Prijedlog - Važeći</t>
  </si>
  <si>
    <t>Regres/mjesečno</t>
  </si>
  <si>
    <t>Procentualna razlika</t>
  </si>
  <si>
    <t>Povećanje plate</t>
  </si>
  <si>
    <t>Važeći zakon dopr. I por.</t>
  </si>
  <si>
    <t>Predloženi zakoni dopr. i por.</t>
  </si>
  <si>
    <t>Bruto</t>
  </si>
  <si>
    <t>Doprinosi 32,5%</t>
  </si>
  <si>
    <t>Porez 13% preko 800</t>
  </si>
  <si>
    <t>OVN i Zaštita od nepog. 1% na isplatu</t>
  </si>
  <si>
    <t>Rehabilitacija 0,5% na Bruto</t>
  </si>
  <si>
    <t>Primanje radnika ukupno</t>
  </si>
  <si>
    <t>Iznos koji se isplaćuje radniku</t>
  </si>
  <si>
    <t>Iznos na ruke sa 300 LO</t>
  </si>
  <si>
    <t>Koificijent ličnog odbitka</t>
  </si>
  <si>
    <t>R.b.</t>
  </si>
  <si>
    <t>A</t>
  </si>
  <si>
    <t>Doprinosi na teret poslodavca</t>
  </si>
  <si>
    <t>- PIO</t>
  </si>
  <si>
    <t>- PIO 18%</t>
  </si>
  <si>
    <t>- Zdravstvo</t>
  </si>
  <si>
    <t>B</t>
  </si>
  <si>
    <t>- Zdravstvo 13%</t>
  </si>
  <si>
    <t>- Nezaposlenost</t>
  </si>
  <si>
    <t>- Nezaposlenost 1,5%</t>
  </si>
  <si>
    <t>Neto plata</t>
  </si>
  <si>
    <t>C</t>
  </si>
  <si>
    <t>Porez na platu</t>
  </si>
  <si>
    <t>- Neto plata</t>
  </si>
  <si>
    <t>- Lični odbitak</t>
  </si>
  <si>
    <t>- Ostovica za obračun</t>
  </si>
  <si>
    <t>- Iznos poreza 10%</t>
  </si>
  <si>
    <t>P</t>
  </si>
  <si>
    <t>Iznos plate na ruke</t>
  </si>
  <si>
    <t>D</t>
  </si>
  <si>
    <t>Doprinosi na teret uposlenika</t>
  </si>
  <si>
    <t>E</t>
  </si>
  <si>
    <t>Porez zašt. od prirod. nepog.</t>
  </si>
  <si>
    <t>Opšta vodna naknada</t>
  </si>
  <si>
    <t>Rehabilitacija</t>
  </si>
  <si>
    <t>Iznos plate isplaćene radniku</t>
  </si>
  <si>
    <t>Ukupno poreza i doprinosa</t>
  </si>
  <si>
    <t>F</t>
  </si>
  <si>
    <t>12 dio regresa 450</t>
  </si>
  <si>
    <t>Ukupno Radniku</t>
  </si>
  <si>
    <t>G</t>
  </si>
  <si>
    <t>Ukupno troškova platae</t>
  </si>
  <si>
    <t>H</t>
  </si>
  <si>
    <t>A - BRUTO PLATA</t>
  </si>
  <si>
    <t>B - UKUPNO DOPRINOIZ PLATE</t>
  </si>
  <si>
    <t>C - NETO PLATA</t>
  </si>
  <si>
    <t>P - POREZ</t>
  </si>
  <si>
    <t>D - ISPLATA PLATA NA RUKE RADNIKU</t>
  </si>
  <si>
    <t>E - DOPRINOSI NA PLATU</t>
  </si>
  <si>
    <t>F - UKUPNO POREZA I DOPRINOSA</t>
  </si>
  <si>
    <t>G - Ukupno isplata radniku</t>
  </si>
  <si>
    <t>H - UKUPNO PLATE, POREZA I DOPRINOSA (F+D)</t>
  </si>
  <si>
    <t>Dosadašnja zakonska rješenja Tabela 1</t>
  </si>
  <si>
    <t>Predložena zakonska rješenja Tabela 2</t>
  </si>
  <si>
    <t>Napomena: U tabeli 1 je obrađen obračun plaća kako je trenutno zakonsko rješenje. U Tabeli dva je prilagođeno prema onom što ste mi naveli da je novi prijedlog. Polje Prevoz nisam popunio, ali sam ostavio da možete da mjenjate u kalkulaciji. Žuta polja su otvorena za unos, ostala polja su formule za izračun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</si>
</sst>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4" fontId="0" fillId="2" borderId="1" xfId="0" applyNumberFormat="1" applyFill="1" applyBorder="1"/>
    <xf numFmtId="2" fontId="0" fillId="0" borderId="0" xfId="0" applyNumberFormat="1"/>
    <xf numFmtId="0" fontId="0" fillId="0" borderId="2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Fill="1" applyBorder="1"/>
    <xf numFmtId="0" fontId="0" fillId="0" borderId="1" xfId="0" applyFill="1" applyBorder="1"/>
    <xf numFmtId="0" fontId="0" fillId="0" borderId="0" xfId="0" applyBorder="1"/>
    <xf numFmtId="4" fontId="0" fillId="0" borderId="0" xfId="0" applyNumberFormat="1" applyBorder="1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3" fillId="0" borderId="0" xfId="2"/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3" fillId="0" borderId="10" xfId="2" applyBorder="1"/>
    <xf numFmtId="2" fontId="3" fillId="3" borderId="10" xfId="2" applyNumberFormat="1" applyFill="1" applyBorder="1"/>
    <xf numFmtId="0" fontId="3" fillId="0" borderId="1" xfId="2" applyBorder="1"/>
    <xf numFmtId="2" fontId="3" fillId="3" borderId="1" xfId="2" applyNumberFormat="1" applyFill="1" applyBorder="1"/>
    <xf numFmtId="0" fontId="3" fillId="2" borderId="1" xfId="2" applyFill="1" applyBorder="1" applyAlignment="1">
      <alignment horizontal="center"/>
    </xf>
    <xf numFmtId="0" fontId="3" fillId="0" borderId="1" xfId="2" applyBorder="1" applyAlignment="1">
      <alignment horizontal="center"/>
    </xf>
    <xf numFmtId="49" fontId="3" fillId="0" borderId="11" xfId="2" applyNumberFormat="1" applyBorder="1"/>
    <xf numFmtId="2" fontId="3" fillId="0" borderId="11" xfId="2" applyNumberFormat="1" applyBorder="1"/>
    <xf numFmtId="2" fontId="3" fillId="0" borderId="0" xfId="2" applyNumberFormat="1"/>
    <xf numFmtId="0" fontId="3" fillId="0" borderId="12" xfId="2" applyBorder="1"/>
    <xf numFmtId="49" fontId="3" fillId="0" borderId="13" xfId="2" applyNumberFormat="1" applyBorder="1"/>
    <xf numFmtId="2" fontId="3" fillId="0" borderId="14" xfId="2" applyNumberFormat="1" applyBorder="1"/>
    <xf numFmtId="49" fontId="3" fillId="0" borderId="15" xfId="2" applyNumberFormat="1" applyBorder="1"/>
    <xf numFmtId="0" fontId="3" fillId="0" borderId="1" xfId="2" applyBorder="1" applyAlignment="1">
      <alignment horizontal="center" vertical="center"/>
    </xf>
    <xf numFmtId="2" fontId="3" fillId="0" borderId="1" xfId="2" applyNumberFormat="1" applyBorder="1"/>
    <xf numFmtId="49" fontId="3" fillId="0" borderId="16" xfId="2" applyNumberFormat="1" applyBorder="1"/>
    <xf numFmtId="49" fontId="3" fillId="0" borderId="10" xfId="2" applyNumberFormat="1" applyBorder="1"/>
    <xf numFmtId="2" fontId="3" fillId="0" borderId="10" xfId="2" applyNumberFormat="1" applyBorder="1"/>
    <xf numFmtId="49" fontId="3" fillId="0" borderId="1" xfId="2" applyNumberFormat="1" applyBorder="1"/>
    <xf numFmtId="0" fontId="3" fillId="0" borderId="11" xfId="2" applyBorder="1"/>
    <xf numFmtId="49" fontId="5" fillId="0" borderId="1" xfId="2" applyNumberFormat="1" applyFont="1" applyBorder="1"/>
    <xf numFmtId="2" fontId="5" fillId="0" borderId="1" xfId="2" applyNumberFormat="1" applyFont="1" applyBorder="1"/>
    <xf numFmtId="49" fontId="3" fillId="0" borderId="3" xfId="2" applyNumberFormat="1" applyBorder="1"/>
    <xf numFmtId="2" fontId="5" fillId="0" borderId="1" xfId="2" applyNumberFormat="1" applyFont="1" applyBorder="1" applyProtection="1">
      <protection locked="0"/>
    </xf>
    <xf numFmtId="2" fontId="6" fillId="0" borderId="11" xfId="2" applyNumberFormat="1" applyFont="1" applyBorder="1"/>
    <xf numFmtId="2" fontId="6" fillId="0" borderId="17" xfId="2" applyNumberFormat="1" applyFont="1" applyBorder="1"/>
    <xf numFmtId="1" fontId="3" fillId="0" borderId="12" xfId="2" applyNumberFormat="1" applyBorder="1" applyAlignment="1">
      <alignment horizontal="right"/>
    </xf>
    <xf numFmtId="2" fontId="3" fillId="0" borderId="1" xfId="2" applyNumberFormat="1" applyBorder="1" applyAlignment="1">
      <alignment horizontal="center" vertical="center"/>
    </xf>
    <xf numFmtId="49" fontId="3" fillId="0" borderId="18" xfId="2" applyNumberFormat="1" applyBorder="1"/>
    <xf numFmtId="1" fontId="3" fillId="0" borderId="4" xfId="2" applyNumberFormat="1" applyBorder="1" applyAlignment="1">
      <alignment horizontal="right"/>
    </xf>
    <xf numFmtId="49" fontId="3" fillId="0" borderId="19" xfId="2" applyNumberFormat="1" applyBorder="1"/>
    <xf numFmtId="1" fontId="3" fillId="0" borderId="10" xfId="2" applyNumberFormat="1" applyBorder="1" applyAlignment="1">
      <alignment horizontal="right"/>
    </xf>
    <xf numFmtId="1" fontId="3" fillId="0" borderId="1" xfId="2" applyNumberFormat="1" applyBorder="1" applyAlignment="1">
      <alignment horizontal="right"/>
    </xf>
    <xf numFmtId="2" fontId="6" fillId="0" borderId="20" xfId="2" applyNumberFormat="1" applyFont="1" applyBorder="1"/>
    <xf numFmtId="2" fontId="3" fillId="0" borderId="21" xfId="2" applyNumberFormat="1" applyBorder="1"/>
    <xf numFmtId="2" fontId="6" fillId="0" borderId="22" xfId="2" applyNumberFormat="1" applyFont="1" applyBorder="1"/>
    <xf numFmtId="2" fontId="6" fillId="0" borderId="23" xfId="2" applyNumberFormat="1" applyFont="1" applyBorder="1"/>
    <xf numFmtId="1" fontId="3" fillId="4" borderId="1" xfId="2" applyNumberFormat="1" applyFill="1" applyBorder="1" applyAlignment="1">
      <alignment horizontal="right"/>
    </xf>
    <xf numFmtId="49" fontId="3" fillId="4" borderId="1" xfId="2" applyNumberFormat="1" applyFill="1" applyBorder="1"/>
    <xf numFmtId="2" fontId="6" fillId="4" borderId="1" xfId="2" applyNumberFormat="1" applyFont="1" applyFill="1" applyBorder="1"/>
    <xf numFmtId="2" fontId="6" fillId="4" borderId="17" xfId="2" applyNumberFormat="1" applyFont="1" applyFill="1" applyBorder="1"/>
    <xf numFmtId="2" fontId="3" fillId="2" borderId="1" xfId="2" applyNumberFormat="1" applyFill="1" applyBorder="1"/>
    <xf numFmtId="2" fontId="3" fillId="2" borderId="24" xfId="2" applyNumberFormat="1" applyFill="1" applyBorder="1"/>
    <xf numFmtId="0" fontId="4" fillId="0" borderId="0" xfId="2" applyFont="1" applyAlignment="1">
      <alignment horizontal="center" vertical="center" wrapText="1"/>
    </xf>
  </cellXfs>
  <cellStyles count="3">
    <cellStyle name="Normal" xfId="0" builtinId="0"/>
    <cellStyle name="Normal 2" xfId="2" xr:uid="{C82F5AB9-01D9-414D-A695-093F4C09CBA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s-Latn-BA"/>
              <a:t>Grafički prikaz</a:t>
            </a:r>
            <a:r>
              <a:rPr lang="bs-Latn-BA" baseline="0"/>
              <a:t> iznosa doprinosa i poreza po važećem i predloženom zakonu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41025158508407E-2"/>
          <c:y val="9.0329901712175573E-2"/>
          <c:w val="0.95173203474439738"/>
          <c:h val="0.80277919485996285"/>
        </c:manualLayout>
      </c:layout>
      <c:lineChart>
        <c:grouping val="standard"/>
        <c:varyColors val="0"/>
        <c:ser>
          <c:idx val="0"/>
          <c:order val="0"/>
          <c:tx>
            <c:strRef>
              <c:f>'Komparacija 1'!$B$10</c:f>
              <c:strCache>
                <c:ptCount val="1"/>
                <c:pt idx="0">
                  <c:v>Primanje radnika ukupno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'Komparacija 1'!$C$10:$AL$10</c:f>
              <c:numCache>
                <c:formatCode>#,##0.00</c:formatCode>
                <c:ptCount val="36"/>
                <c:pt idx="0">
                  <c:v>699.5</c:v>
                </c:pt>
                <c:pt idx="1">
                  <c:v>749.5</c:v>
                </c:pt>
                <c:pt idx="2">
                  <c:v>799.5</c:v>
                </c:pt>
                <c:pt idx="3">
                  <c:v>849.5</c:v>
                </c:pt>
                <c:pt idx="4">
                  <c:v>899.5</c:v>
                </c:pt>
                <c:pt idx="5">
                  <c:v>949.5</c:v>
                </c:pt>
                <c:pt idx="6">
                  <c:v>999.5</c:v>
                </c:pt>
                <c:pt idx="7">
                  <c:v>1049.5</c:v>
                </c:pt>
                <c:pt idx="8">
                  <c:v>1099.5</c:v>
                </c:pt>
                <c:pt idx="9">
                  <c:v>1149.5</c:v>
                </c:pt>
                <c:pt idx="10">
                  <c:v>1199.5</c:v>
                </c:pt>
                <c:pt idx="11">
                  <c:v>1249.5</c:v>
                </c:pt>
                <c:pt idx="12">
                  <c:v>1299.5</c:v>
                </c:pt>
                <c:pt idx="13">
                  <c:v>1349.5</c:v>
                </c:pt>
                <c:pt idx="14">
                  <c:v>1399.5</c:v>
                </c:pt>
                <c:pt idx="15">
                  <c:v>1449.5</c:v>
                </c:pt>
                <c:pt idx="16">
                  <c:v>1499.5</c:v>
                </c:pt>
                <c:pt idx="17">
                  <c:v>1549.5</c:v>
                </c:pt>
                <c:pt idx="18">
                  <c:v>1599.5</c:v>
                </c:pt>
                <c:pt idx="19">
                  <c:v>1649.5</c:v>
                </c:pt>
                <c:pt idx="20">
                  <c:v>1699.5</c:v>
                </c:pt>
                <c:pt idx="21">
                  <c:v>1749.5</c:v>
                </c:pt>
                <c:pt idx="22">
                  <c:v>1799.5</c:v>
                </c:pt>
                <c:pt idx="23">
                  <c:v>1849.5</c:v>
                </c:pt>
                <c:pt idx="24">
                  <c:v>1899.5</c:v>
                </c:pt>
                <c:pt idx="25">
                  <c:v>2079.5</c:v>
                </c:pt>
                <c:pt idx="26">
                  <c:v>2279.5</c:v>
                </c:pt>
                <c:pt idx="27">
                  <c:v>2779.5</c:v>
                </c:pt>
                <c:pt idx="28">
                  <c:v>3279.5</c:v>
                </c:pt>
                <c:pt idx="29">
                  <c:v>4279.5</c:v>
                </c:pt>
                <c:pt idx="30">
                  <c:v>5279.5</c:v>
                </c:pt>
                <c:pt idx="31">
                  <c:v>6279.5</c:v>
                </c:pt>
                <c:pt idx="32">
                  <c:v>7279.5</c:v>
                </c:pt>
                <c:pt idx="33">
                  <c:v>8279.5</c:v>
                </c:pt>
                <c:pt idx="34">
                  <c:v>9279.5</c:v>
                </c:pt>
                <c:pt idx="35">
                  <c:v>10279.5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CC6-41A3-B65C-01C8BC82AB66}"/>
            </c:ext>
          </c:extLst>
        </c:ser>
        <c:ser>
          <c:idx val="1"/>
          <c:order val="1"/>
          <c:tx>
            <c:strRef>
              <c:f>'Komparacija 1'!$B$11</c:f>
              <c:strCache>
                <c:ptCount val="1"/>
                <c:pt idx="0">
                  <c:v>Važeći zakon dopr. I por.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'Komparacija 1'!$C$11:$AL$11</c:f>
              <c:numCache>
                <c:formatCode>#,##0.00</c:formatCode>
                <c:ptCount val="36"/>
                <c:pt idx="0">
                  <c:v>281.28999999999996</c:v>
                </c:pt>
                <c:pt idx="1">
                  <c:v>321.17</c:v>
                </c:pt>
                <c:pt idx="2">
                  <c:v>361.05999999999995</c:v>
                </c:pt>
                <c:pt idx="3">
                  <c:v>400.92</c:v>
                </c:pt>
                <c:pt idx="4">
                  <c:v>440.8</c:v>
                </c:pt>
                <c:pt idx="5">
                  <c:v>480.65</c:v>
                </c:pt>
                <c:pt idx="6">
                  <c:v>520.54</c:v>
                </c:pt>
                <c:pt idx="7">
                  <c:v>560.40000000000009</c:v>
                </c:pt>
                <c:pt idx="8">
                  <c:v>600.28000000000009</c:v>
                </c:pt>
                <c:pt idx="9">
                  <c:v>640.1400000000001</c:v>
                </c:pt>
                <c:pt idx="10">
                  <c:v>680.03</c:v>
                </c:pt>
                <c:pt idx="11">
                  <c:v>719.9100000000002</c:v>
                </c:pt>
                <c:pt idx="12">
                  <c:v>759.7600000000001</c:v>
                </c:pt>
                <c:pt idx="13">
                  <c:v>799.64</c:v>
                </c:pt>
                <c:pt idx="14">
                  <c:v>839.51</c:v>
                </c:pt>
                <c:pt idx="15">
                  <c:v>879.39</c:v>
                </c:pt>
                <c:pt idx="16">
                  <c:v>919.25000000000011</c:v>
                </c:pt>
                <c:pt idx="17">
                  <c:v>959.12</c:v>
                </c:pt>
                <c:pt idx="18">
                  <c:v>999.00000000000011</c:v>
                </c:pt>
                <c:pt idx="19">
                  <c:v>1038.8699999999999</c:v>
                </c:pt>
                <c:pt idx="20">
                  <c:v>1078.75</c:v>
                </c:pt>
                <c:pt idx="21">
                  <c:v>1118.6100000000001</c:v>
                </c:pt>
                <c:pt idx="22">
                  <c:v>1158.49</c:v>
                </c:pt>
                <c:pt idx="23">
                  <c:v>1198.3600000000004</c:v>
                </c:pt>
                <c:pt idx="24">
                  <c:v>1238.23</c:v>
                </c:pt>
                <c:pt idx="25">
                  <c:v>1381.77</c:v>
                </c:pt>
                <c:pt idx="26">
                  <c:v>1541.2499999999998</c:v>
                </c:pt>
                <c:pt idx="27">
                  <c:v>1939.9900000000002</c:v>
                </c:pt>
                <c:pt idx="28">
                  <c:v>2338.6999999999998</c:v>
                </c:pt>
                <c:pt idx="29">
                  <c:v>3136.1400000000003</c:v>
                </c:pt>
                <c:pt idx="30">
                  <c:v>3933.5899999999997</c:v>
                </c:pt>
                <c:pt idx="31">
                  <c:v>4731.03</c:v>
                </c:pt>
                <c:pt idx="32">
                  <c:v>5528.4699999999993</c:v>
                </c:pt>
                <c:pt idx="33">
                  <c:v>6325.91</c:v>
                </c:pt>
                <c:pt idx="34">
                  <c:v>7123.35</c:v>
                </c:pt>
                <c:pt idx="35">
                  <c:v>7920.79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CC6-41A3-B65C-01C8BC82AB66}"/>
            </c:ext>
          </c:extLst>
        </c:ser>
        <c:ser>
          <c:idx val="2"/>
          <c:order val="2"/>
          <c:tx>
            <c:strRef>
              <c:f>'Komparacija 1'!$B$17</c:f>
              <c:strCache>
                <c:ptCount val="1"/>
                <c:pt idx="0">
                  <c:v>Predloženi zakoni dopr. i por.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'Komparacija 1'!$C$17:$AL$17</c:f>
              <c:numCache>
                <c:formatCode>#,##0.00</c:formatCode>
                <c:ptCount val="36"/>
                <c:pt idx="0">
                  <c:v>348.98</c:v>
                </c:pt>
                <c:pt idx="1">
                  <c:v>373.92</c:v>
                </c:pt>
                <c:pt idx="2">
                  <c:v>398.86</c:v>
                </c:pt>
                <c:pt idx="3">
                  <c:v>434.83</c:v>
                </c:pt>
                <c:pt idx="4">
                  <c:v>470.89</c:v>
                </c:pt>
                <c:pt idx="5">
                  <c:v>506.96</c:v>
                </c:pt>
                <c:pt idx="6">
                  <c:v>543.02</c:v>
                </c:pt>
                <c:pt idx="7">
                  <c:v>579.09999999999991</c:v>
                </c:pt>
                <c:pt idx="8">
                  <c:v>615.17000000000007</c:v>
                </c:pt>
                <c:pt idx="9">
                  <c:v>651.23</c:v>
                </c:pt>
                <c:pt idx="10">
                  <c:v>687.30000000000007</c:v>
                </c:pt>
                <c:pt idx="11">
                  <c:v>723.37</c:v>
                </c:pt>
                <c:pt idx="12">
                  <c:v>759.43999999999994</c:v>
                </c:pt>
                <c:pt idx="13">
                  <c:v>795.5</c:v>
                </c:pt>
                <c:pt idx="14">
                  <c:v>831.58</c:v>
                </c:pt>
                <c:pt idx="15">
                  <c:v>867.65</c:v>
                </c:pt>
                <c:pt idx="16">
                  <c:v>903.70999999999992</c:v>
                </c:pt>
                <c:pt idx="17">
                  <c:v>939.78</c:v>
                </c:pt>
                <c:pt idx="18">
                  <c:v>975.85</c:v>
                </c:pt>
                <c:pt idx="19">
                  <c:v>1011.92</c:v>
                </c:pt>
                <c:pt idx="20">
                  <c:v>1047.98</c:v>
                </c:pt>
                <c:pt idx="21">
                  <c:v>1084.05</c:v>
                </c:pt>
                <c:pt idx="22">
                  <c:v>1120.1300000000001</c:v>
                </c:pt>
                <c:pt idx="23">
                  <c:v>1156.1899999999998</c:v>
                </c:pt>
                <c:pt idx="24">
                  <c:v>1192.26</c:v>
                </c:pt>
                <c:pt idx="25">
                  <c:v>1322.1</c:v>
                </c:pt>
                <c:pt idx="26">
                  <c:v>1466.3799999999999</c:v>
                </c:pt>
                <c:pt idx="27">
                  <c:v>1827.06</c:v>
                </c:pt>
                <c:pt idx="28">
                  <c:v>2187.75</c:v>
                </c:pt>
                <c:pt idx="29">
                  <c:v>2909.11</c:v>
                </c:pt>
                <c:pt idx="30">
                  <c:v>3630.4800000000005</c:v>
                </c:pt>
                <c:pt idx="31">
                  <c:v>4351.8500000000004</c:v>
                </c:pt>
                <c:pt idx="32">
                  <c:v>5073.21</c:v>
                </c:pt>
                <c:pt idx="33">
                  <c:v>5794.58</c:v>
                </c:pt>
                <c:pt idx="34">
                  <c:v>6515.9400000000005</c:v>
                </c:pt>
                <c:pt idx="35">
                  <c:v>7237.32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CC6-41A3-B65C-01C8BC82A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66400"/>
        <c:axId val="711260824"/>
      </c:lineChart>
      <c:catAx>
        <c:axId val="71126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260824"/>
        <c:crosses val="autoZero"/>
        <c:auto val="1"/>
        <c:lblAlgn val="ctr"/>
        <c:lblOffset val="100"/>
        <c:noMultiLvlLbl val="0"/>
      </c:catAx>
      <c:valAx>
        <c:axId val="71126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26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s-Latn-BA"/>
              <a:t>Grafički prikaz razlike u iznosu po</a:t>
            </a:r>
            <a:r>
              <a:rPr lang="bs-Latn-BA" baseline="0"/>
              <a:t> formuli Prijedlog - Vežeći zakon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'Komparacija 1'!$B$10</c:f>
              <c:strCache>
                <c:ptCount val="1"/>
                <c:pt idx="0">
                  <c:v>Primanje radnika ukupno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'Komparacija 1'!$C$10:$AL$10</c:f>
              <c:numCache>
                <c:formatCode>#,##0.00</c:formatCode>
                <c:ptCount val="36"/>
                <c:pt idx="0">
                  <c:v>699.5</c:v>
                </c:pt>
                <c:pt idx="1">
                  <c:v>749.5</c:v>
                </c:pt>
                <c:pt idx="2">
                  <c:v>799.5</c:v>
                </c:pt>
                <c:pt idx="3">
                  <c:v>849.5</c:v>
                </c:pt>
                <c:pt idx="4">
                  <c:v>899.5</c:v>
                </c:pt>
                <c:pt idx="5">
                  <c:v>949.5</c:v>
                </c:pt>
                <c:pt idx="6">
                  <c:v>999.5</c:v>
                </c:pt>
                <c:pt idx="7">
                  <c:v>1049.5</c:v>
                </c:pt>
                <c:pt idx="8">
                  <c:v>1099.5</c:v>
                </c:pt>
                <c:pt idx="9">
                  <c:v>1149.5</c:v>
                </c:pt>
                <c:pt idx="10">
                  <c:v>1199.5</c:v>
                </c:pt>
                <c:pt idx="11">
                  <c:v>1249.5</c:v>
                </c:pt>
                <c:pt idx="12">
                  <c:v>1299.5</c:v>
                </c:pt>
                <c:pt idx="13">
                  <c:v>1349.5</c:v>
                </c:pt>
                <c:pt idx="14">
                  <c:v>1399.5</c:v>
                </c:pt>
                <c:pt idx="15">
                  <c:v>1449.5</c:v>
                </c:pt>
                <c:pt idx="16">
                  <c:v>1499.5</c:v>
                </c:pt>
                <c:pt idx="17">
                  <c:v>1549.5</c:v>
                </c:pt>
                <c:pt idx="18">
                  <c:v>1599.5</c:v>
                </c:pt>
                <c:pt idx="19">
                  <c:v>1649.5</c:v>
                </c:pt>
                <c:pt idx="20">
                  <c:v>1699.5</c:v>
                </c:pt>
                <c:pt idx="21">
                  <c:v>1749.5</c:v>
                </c:pt>
                <c:pt idx="22">
                  <c:v>1799.5</c:v>
                </c:pt>
                <c:pt idx="23">
                  <c:v>1849.5</c:v>
                </c:pt>
                <c:pt idx="24">
                  <c:v>1899.5</c:v>
                </c:pt>
                <c:pt idx="25">
                  <c:v>2079.5</c:v>
                </c:pt>
                <c:pt idx="26">
                  <c:v>2279.5</c:v>
                </c:pt>
                <c:pt idx="27">
                  <c:v>2779.5</c:v>
                </c:pt>
                <c:pt idx="28">
                  <c:v>3279.5</c:v>
                </c:pt>
                <c:pt idx="29">
                  <c:v>4279.5</c:v>
                </c:pt>
                <c:pt idx="30">
                  <c:v>5279.5</c:v>
                </c:pt>
                <c:pt idx="31">
                  <c:v>6279.5</c:v>
                </c:pt>
                <c:pt idx="32">
                  <c:v>7279.5</c:v>
                </c:pt>
                <c:pt idx="33">
                  <c:v>8279.5</c:v>
                </c:pt>
                <c:pt idx="34">
                  <c:v>9279.5</c:v>
                </c:pt>
                <c:pt idx="35">
                  <c:v>10279.5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C-4200-AD37-32B4E91B8336}"/>
            </c:ext>
          </c:extLst>
        </c:ser>
        <c:ser>
          <c:idx val="1"/>
          <c:order val="1"/>
          <c:tx>
            <c:strRef>
              <c:f>'Komparacija 1'!$B$19</c:f>
              <c:strCache>
                <c:ptCount val="1"/>
                <c:pt idx="0">
                  <c:v>Razlika Prijedlog - Važeći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'Komparacija 1'!$C$19:$AL$19</c:f>
              <c:numCache>
                <c:formatCode>#,##0.00</c:formatCode>
                <c:ptCount val="36"/>
                <c:pt idx="0">
                  <c:v>67.690000000000055</c:v>
                </c:pt>
                <c:pt idx="1">
                  <c:v>52.75</c:v>
                </c:pt>
                <c:pt idx="2">
                  <c:v>37.800000000000068</c:v>
                </c:pt>
                <c:pt idx="3">
                  <c:v>33.909999999999968</c:v>
                </c:pt>
                <c:pt idx="4">
                  <c:v>30.089999999999975</c:v>
                </c:pt>
                <c:pt idx="5">
                  <c:v>26.310000000000002</c:v>
                </c:pt>
                <c:pt idx="6">
                  <c:v>22.480000000000018</c:v>
                </c:pt>
                <c:pt idx="7">
                  <c:v>18.699999999999818</c:v>
                </c:pt>
                <c:pt idx="8">
                  <c:v>14.889999999999986</c:v>
                </c:pt>
                <c:pt idx="9">
                  <c:v>11.089999999999918</c:v>
                </c:pt>
                <c:pt idx="10">
                  <c:v>7.2700000000000955</c:v>
                </c:pt>
                <c:pt idx="11">
                  <c:v>3.459999999999809</c:v>
                </c:pt>
                <c:pt idx="12">
                  <c:v>-0.32000000000016371</c:v>
                </c:pt>
                <c:pt idx="13">
                  <c:v>-4.1399999999999864</c:v>
                </c:pt>
                <c:pt idx="14">
                  <c:v>-7.92999999999995</c:v>
                </c:pt>
                <c:pt idx="15">
                  <c:v>-11.740000000000009</c:v>
                </c:pt>
                <c:pt idx="16">
                  <c:v>-15.540000000000191</c:v>
                </c:pt>
                <c:pt idx="17">
                  <c:v>-19.340000000000032</c:v>
                </c:pt>
                <c:pt idx="18">
                  <c:v>-23.150000000000091</c:v>
                </c:pt>
                <c:pt idx="19">
                  <c:v>-26.949999999999932</c:v>
                </c:pt>
                <c:pt idx="20">
                  <c:v>-30.769999999999982</c:v>
                </c:pt>
                <c:pt idx="21">
                  <c:v>-34.560000000000173</c:v>
                </c:pt>
                <c:pt idx="22">
                  <c:v>-38.3599999999999</c:v>
                </c:pt>
                <c:pt idx="23">
                  <c:v>-42.170000000000528</c:v>
                </c:pt>
                <c:pt idx="24">
                  <c:v>-45.970000000000027</c:v>
                </c:pt>
                <c:pt idx="25">
                  <c:v>-59.670000000000073</c:v>
                </c:pt>
                <c:pt idx="26">
                  <c:v>-74.869999999999891</c:v>
                </c:pt>
                <c:pt idx="27">
                  <c:v>-112.93000000000029</c:v>
                </c:pt>
                <c:pt idx="28">
                  <c:v>-150.94999999999982</c:v>
                </c:pt>
                <c:pt idx="29">
                  <c:v>-227.0300000000002</c:v>
                </c:pt>
                <c:pt idx="30">
                  <c:v>-303.10999999999922</c:v>
                </c:pt>
                <c:pt idx="31">
                  <c:v>-379.17999999999938</c:v>
                </c:pt>
                <c:pt idx="32">
                  <c:v>-455.25999999999931</c:v>
                </c:pt>
                <c:pt idx="33">
                  <c:v>-531.32999999999993</c:v>
                </c:pt>
                <c:pt idx="34">
                  <c:v>-607.40999999999985</c:v>
                </c:pt>
                <c:pt idx="35">
                  <c:v>-683.47000000000025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C-4200-AD37-32B4E91B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73032"/>
        <c:axId val="790573360"/>
      </c:lineChart>
      <c:catAx>
        <c:axId val="790573032"/>
        <c:scaling>
          <c:orientation val="minMax"/>
        </c:scaling>
        <c:delete val="1"/>
        <c:axPos val="b"/>
        <c:majorTickMark val="none"/>
        <c:minorTickMark val="none"/>
        <c:tickLblPos val="nextTo"/>
        <c:crossAx val="790573360"/>
        <c:crosses val="autoZero"/>
        <c:auto val="1"/>
        <c:lblAlgn val="ctr"/>
        <c:lblOffset val="100"/>
        <c:noMultiLvlLbl val="0"/>
      </c:catAx>
      <c:valAx>
        <c:axId val="79057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57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s-Latn-BA"/>
              <a:t>Grafički prikaz razlike u iznosu po</a:t>
            </a:r>
            <a:r>
              <a:rPr lang="bs-Latn-BA" baseline="0"/>
              <a:t> formuli Prijedlog - Vežeći zakon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'Komparacija 1'!$B$10</c:f>
              <c:strCache>
                <c:ptCount val="1"/>
                <c:pt idx="0">
                  <c:v>Primanje radnika ukupno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'Komparacija 1'!$C$10:$AB$10</c:f>
              <c:numCache>
                <c:formatCode>#,##0.00</c:formatCode>
                <c:ptCount val="26"/>
                <c:pt idx="0">
                  <c:v>699.5</c:v>
                </c:pt>
                <c:pt idx="1">
                  <c:v>749.5</c:v>
                </c:pt>
                <c:pt idx="2">
                  <c:v>799.5</c:v>
                </c:pt>
                <c:pt idx="3">
                  <c:v>849.5</c:v>
                </c:pt>
                <c:pt idx="4">
                  <c:v>899.5</c:v>
                </c:pt>
                <c:pt idx="5">
                  <c:v>949.5</c:v>
                </c:pt>
                <c:pt idx="6">
                  <c:v>999.5</c:v>
                </c:pt>
                <c:pt idx="7">
                  <c:v>1049.5</c:v>
                </c:pt>
                <c:pt idx="8">
                  <c:v>1099.5</c:v>
                </c:pt>
                <c:pt idx="9">
                  <c:v>1149.5</c:v>
                </c:pt>
                <c:pt idx="10">
                  <c:v>1199.5</c:v>
                </c:pt>
                <c:pt idx="11">
                  <c:v>1249.5</c:v>
                </c:pt>
                <c:pt idx="12">
                  <c:v>1299.5</c:v>
                </c:pt>
                <c:pt idx="13">
                  <c:v>1349.5</c:v>
                </c:pt>
                <c:pt idx="14">
                  <c:v>1399.5</c:v>
                </c:pt>
                <c:pt idx="15">
                  <c:v>1449.5</c:v>
                </c:pt>
                <c:pt idx="16">
                  <c:v>1499.5</c:v>
                </c:pt>
                <c:pt idx="17">
                  <c:v>1549.5</c:v>
                </c:pt>
                <c:pt idx="18">
                  <c:v>1599.5</c:v>
                </c:pt>
                <c:pt idx="19">
                  <c:v>1649.5</c:v>
                </c:pt>
                <c:pt idx="20">
                  <c:v>1699.5</c:v>
                </c:pt>
                <c:pt idx="21">
                  <c:v>1749.5</c:v>
                </c:pt>
                <c:pt idx="22">
                  <c:v>1799.5</c:v>
                </c:pt>
                <c:pt idx="23">
                  <c:v>1849.5</c:v>
                </c:pt>
                <c:pt idx="24">
                  <c:v>1899.5</c:v>
                </c:pt>
                <c:pt idx="25">
                  <c:v>2079.5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A-494C-9A74-9A86F6083386}"/>
            </c:ext>
          </c:extLst>
        </c:ser>
        <c:ser>
          <c:idx val="1"/>
          <c:order val="1"/>
          <c:tx>
            <c:strRef>
              <c:f>'Komparacija 1'!$B$19</c:f>
              <c:strCache>
                <c:ptCount val="1"/>
                <c:pt idx="0">
                  <c:v>Razlika Prijedlog - Važeći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'Komparacija 1'!$C$19:$AB$19</c:f>
              <c:numCache>
                <c:formatCode>#,##0.00</c:formatCode>
                <c:ptCount val="26"/>
                <c:pt idx="0">
                  <c:v>67.690000000000055</c:v>
                </c:pt>
                <c:pt idx="1">
                  <c:v>52.75</c:v>
                </c:pt>
                <c:pt idx="2">
                  <c:v>37.800000000000068</c:v>
                </c:pt>
                <c:pt idx="3">
                  <c:v>33.909999999999968</c:v>
                </c:pt>
                <c:pt idx="4">
                  <c:v>30.089999999999975</c:v>
                </c:pt>
                <c:pt idx="5">
                  <c:v>26.310000000000002</c:v>
                </c:pt>
                <c:pt idx="6">
                  <c:v>22.480000000000018</c:v>
                </c:pt>
                <c:pt idx="7">
                  <c:v>18.699999999999818</c:v>
                </c:pt>
                <c:pt idx="8">
                  <c:v>14.889999999999986</c:v>
                </c:pt>
                <c:pt idx="9">
                  <c:v>11.089999999999918</c:v>
                </c:pt>
                <c:pt idx="10">
                  <c:v>7.2700000000000955</c:v>
                </c:pt>
                <c:pt idx="11">
                  <c:v>3.459999999999809</c:v>
                </c:pt>
                <c:pt idx="12">
                  <c:v>-0.32000000000016371</c:v>
                </c:pt>
                <c:pt idx="13">
                  <c:v>-4.1399999999999864</c:v>
                </c:pt>
                <c:pt idx="14">
                  <c:v>-7.92999999999995</c:v>
                </c:pt>
                <c:pt idx="15">
                  <c:v>-11.740000000000009</c:v>
                </c:pt>
                <c:pt idx="16">
                  <c:v>-15.540000000000191</c:v>
                </c:pt>
                <c:pt idx="17">
                  <c:v>-19.340000000000032</c:v>
                </c:pt>
                <c:pt idx="18">
                  <c:v>-23.150000000000091</c:v>
                </c:pt>
                <c:pt idx="19">
                  <c:v>-26.949999999999932</c:v>
                </c:pt>
                <c:pt idx="20">
                  <c:v>-30.769999999999982</c:v>
                </c:pt>
                <c:pt idx="21">
                  <c:v>-34.560000000000173</c:v>
                </c:pt>
                <c:pt idx="22">
                  <c:v>-38.3599999999999</c:v>
                </c:pt>
                <c:pt idx="23">
                  <c:v>-42.170000000000528</c:v>
                </c:pt>
                <c:pt idx="24">
                  <c:v>-45.970000000000027</c:v>
                </c:pt>
                <c:pt idx="25">
                  <c:v>-59.670000000000073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A-494C-9A74-9A86F608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73032"/>
        <c:axId val="790573360"/>
      </c:lineChart>
      <c:catAx>
        <c:axId val="790573032"/>
        <c:scaling>
          <c:orientation val="minMax"/>
        </c:scaling>
        <c:delete val="1"/>
        <c:axPos val="b"/>
        <c:majorTickMark val="none"/>
        <c:minorTickMark val="none"/>
        <c:tickLblPos val="nextTo"/>
        <c:crossAx val="790573360"/>
        <c:crosses val="autoZero"/>
        <c:auto val="1"/>
        <c:lblAlgn val="ctr"/>
        <c:lblOffset val="100"/>
        <c:noMultiLvlLbl val="0"/>
      </c:catAx>
      <c:valAx>
        <c:axId val="79057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57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'Komparacija 1'!$B$18</c:f>
              <c:strCache>
                <c:ptCount val="1"/>
                <c:pt idx="0">
                  <c:v>Procentualna razlika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'Komparacija 1'!$C$18:$AL$18</c:f>
              <c:numCache>
                <c:formatCode>0.00%</c:formatCode>
                <c:ptCount val="36"/>
                <c:pt idx="0">
                  <c:v>0.19396527021605836</c:v>
                </c:pt>
                <c:pt idx="1">
                  <c:v>0.14107295678219944</c:v>
                </c:pt>
                <c:pt idx="2">
                  <c:v>9.4770094770094904E-2</c:v>
                </c:pt>
                <c:pt idx="3">
                  <c:v>7.7984499689533804E-2</c:v>
                </c:pt>
                <c:pt idx="4">
                  <c:v>6.3900273949329955E-2</c:v>
                </c:pt>
                <c:pt idx="5">
                  <c:v>5.189758560833202E-2</c:v>
                </c:pt>
                <c:pt idx="6">
                  <c:v>4.1398106883724362E-2</c:v>
                </c:pt>
                <c:pt idx="7">
                  <c:v>3.2291486789846058E-2</c:v>
                </c:pt>
                <c:pt idx="8">
                  <c:v>2.4204691386120913E-2</c:v>
                </c:pt>
                <c:pt idx="9">
                  <c:v>1.7029313760115294E-2</c:v>
                </c:pt>
                <c:pt idx="10">
                  <c:v>1.057762258111461E-2</c:v>
                </c:pt>
                <c:pt idx="11">
                  <c:v>4.7831676735278217E-3</c:v>
                </c:pt>
                <c:pt idx="12">
                  <c:v>-4.213631096599002E-4</c:v>
                </c:pt>
                <c:pt idx="13">
                  <c:v>-5.20427404148327E-3</c:v>
                </c:pt>
                <c:pt idx="14">
                  <c:v>-9.5360638784001139E-3</c:v>
                </c:pt>
                <c:pt idx="15">
                  <c:v>-1.3530801590503128E-2</c:v>
                </c:pt>
                <c:pt idx="16">
                  <c:v>-1.7195781832667789E-2</c:v>
                </c:pt>
                <c:pt idx="17">
                  <c:v>-2.0579284513396745E-2</c:v>
                </c:pt>
                <c:pt idx="18">
                  <c:v>-2.3722908233847484E-2</c:v>
                </c:pt>
                <c:pt idx="19">
                  <c:v>-2.6632540121748649E-2</c:v>
                </c:pt>
                <c:pt idx="20">
                  <c:v>-2.9361247352048592E-2</c:v>
                </c:pt>
                <c:pt idx="21">
                  <c:v>-3.1880448318804655E-2</c:v>
                </c:pt>
                <c:pt idx="22">
                  <c:v>-3.4246025014953441E-2</c:v>
                </c:pt>
                <c:pt idx="23">
                  <c:v>-3.6473244016987261E-2</c:v>
                </c:pt>
                <c:pt idx="24">
                  <c:v>-3.855702615201384E-2</c:v>
                </c:pt>
                <c:pt idx="25">
                  <c:v>-4.5132743362831906E-2</c:v>
                </c:pt>
                <c:pt idx="26">
                  <c:v>-5.105770673358867E-2</c:v>
                </c:pt>
                <c:pt idx="27">
                  <c:v>-6.1809683316366382E-2</c:v>
                </c:pt>
                <c:pt idx="28">
                  <c:v>-6.89978288195634E-2</c:v>
                </c:pt>
                <c:pt idx="29">
                  <c:v>-7.8041050355607045E-2</c:v>
                </c:pt>
                <c:pt idx="30">
                  <c:v>-8.3490337365857759E-2</c:v>
                </c:pt>
                <c:pt idx="31">
                  <c:v>-8.7130760481174629E-2</c:v>
                </c:pt>
                <c:pt idx="32">
                  <c:v>-8.9738055392936555E-2</c:v>
                </c:pt>
                <c:pt idx="33">
                  <c:v>-9.1694307439020628E-2</c:v>
                </c:pt>
                <c:pt idx="34">
                  <c:v>-9.321909041519727E-2</c:v>
                </c:pt>
                <c:pt idx="35">
                  <c:v>-9.4436891003852219E-2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5-4576-BE30-4D3892C5C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743664"/>
        <c:axId val="667745304"/>
      </c:lineChart>
      <c:catAx>
        <c:axId val="667743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45304"/>
        <c:crosses val="autoZero"/>
        <c:auto val="1"/>
        <c:lblAlgn val="ctr"/>
        <c:lblOffset val="100"/>
        <c:noMultiLvlLbl val="0"/>
      </c:catAx>
      <c:valAx>
        <c:axId val="66774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4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Procentualna razlika</a:t>
            </a:r>
            <a:endParaRPr lang="bs-Latn-BA"/>
          </a:p>
          <a:p>
            <a:pPr>
              <a:defRPr/>
            </a:pPr>
            <a:r>
              <a:rPr lang="bs-Latn-BA" baseline="0"/>
              <a:t>više poreza i doprinosa vezano za ukupno primanje uposlenika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'Komparacija 2'!$K$3</c:f>
              <c:strCache>
                <c:ptCount val="1"/>
                <c:pt idx="0">
                  <c:v>Procentualna razlika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'Komparacija 2'!$H$4:$H$36</c:f>
              <c:numCache>
                <c:formatCode>#,##0.00</c:formatCode>
                <c:ptCount val="33"/>
                <c:pt idx="0">
                  <c:v>699.5</c:v>
                </c:pt>
                <c:pt idx="1">
                  <c:v>749.5</c:v>
                </c:pt>
                <c:pt idx="2">
                  <c:v>799.5</c:v>
                </c:pt>
                <c:pt idx="3">
                  <c:v>849.5</c:v>
                </c:pt>
                <c:pt idx="4">
                  <c:v>899.5</c:v>
                </c:pt>
                <c:pt idx="5">
                  <c:v>949.5</c:v>
                </c:pt>
                <c:pt idx="6">
                  <c:v>999.5</c:v>
                </c:pt>
                <c:pt idx="7">
                  <c:v>1049.5</c:v>
                </c:pt>
                <c:pt idx="8">
                  <c:v>1099.5</c:v>
                </c:pt>
                <c:pt idx="9">
                  <c:v>1149.5</c:v>
                </c:pt>
                <c:pt idx="10">
                  <c:v>1199.5</c:v>
                </c:pt>
                <c:pt idx="11">
                  <c:v>1249.5</c:v>
                </c:pt>
                <c:pt idx="12">
                  <c:v>1299.5</c:v>
                </c:pt>
                <c:pt idx="13">
                  <c:v>1349.5</c:v>
                </c:pt>
                <c:pt idx="14">
                  <c:v>1399.5</c:v>
                </c:pt>
                <c:pt idx="15">
                  <c:v>1449.5</c:v>
                </c:pt>
                <c:pt idx="16">
                  <c:v>1499.5</c:v>
                </c:pt>
                <c:pt idx="17">
                  <c:v>1549.5</c:v>
                </c:pt>
                <c:pt idx="18">
                  <c:v>1599.5</c:v>
                </c:pt>
                <c:pt idx="19">
                  <c:v>1649.5</c:v>
                </c:pt>
                <c:pt idx="20">
                  <c:v>1699.5</c:v>
                </c:pt>
                <c:pt idx="21">
                  <c:v>1749.5</c:v>
                </c:pt>
                <c:pt idx="22">
                  <c:v>1799.5</c:v>
                </c:pt>
                <c:pt idx="23">
                  <c:v>1849.5</c:v>
                </c:pt>
                <c:pt idx="24">
                  <c:v>1899.5</c:v>
                </c:pt>
                <c:pt idx="25">
                  <c:v>2079.5</c:v>
                </c:pt>
                <c:pt idx="26">
                  <c:v>2279.5</c:v>
                </c:pt>
                <c:pt idx="27">
                  <c:v>2779.5</c:v>
                </c:pt>
                <c:pt idx="28">
                  <c:v>3279.5</c:v>
                </c:pt>
                <c:pt idx="29">
                  <c:v>4279.5</c:v>
                </c:pt>
                <c:pt idx="30">
                  <c:v>5279.5</c:v>
                </c:pt>
                <c:pt idx="31">
                  <c:v>6279.5</c:v>
                </c:pt>
                <c:pt idx="32">
                  <c:v>7279.5</c:v>
                </c:pt>
              </c:numCache>
            </c:numRef>
          </c:cat>
          <c:val>
            <c:numRef>
              <c:f>'Komparacija 2'!$K$4:$K$36</c:f>
              <c:numCache>
                <c:formatCode>0.00%</c:formatCode>
                <c:ptCount val="33"/>
                <c:pt idx="0">
                  <c:v>0.19006622516556304</c:v>
                </c:pt>
                <c:pt idx="1">
                  <c:v>0.1369181984306137</c:v>
                </c:pt>
                <c:pt idx="2">
                  <c:v>9.0391494936262529E-2</c:v>
                </c:pt>
                <c:pt idx="3">
                  <c:v>7.3510040903103424E-2</c:v>
                </c:pt>
                <c:pt idx="4">
                  <c:v>5.9365797447825552E-2</c:v>
                </c:pt>
                <c:pt idx="5">
                  <c:v>4.7293413411032548E-2</c:v>
                </c:pt>
                <c:pt idx="6">
                  <c:v>3.675055514433756E-2</c:v>
                </c:pt>
                <c:pt idx="7">
                  <c:v>2.7589796980738934E-2</c:v>
                </c:pt>
                <c:pt idx="8">
                  <c:v>1.9454744442084948E-2</c:v>
                </c:pt>
                <c:pt idx="9">
                  <c:v>1.225157387976783E-2</c:v>
                </c:pt>
                <c:pt idx="10">
                  <c:v>5.7604865710485509E-3</c:v>
                </c:pt>
                <c:pt idx="11">
                  <c:v>-5.5565588231498708E-5</c:v>
                </c:pt>
                <c:pt idx="12">
                  <c:v>-5.2926855086272706E-3</c:v>
                </c:pt>
                <c:pt idx="13">
                  <c:v>-1.0092844059874873E-2</c:v>
                </c:pt>
                <c:pt idx="14">
                  <c:v>-1.4452298954745757E-2</c:v>
                </c:pt>
                <c:pt idx="15">
                  <c:v>-1.8472621143333701E-2</c:v>
                </c:pt>
                <c:pt idx="16">
                  <c:v>-2.2149822645747497E-2</c:v>
                </c:pt>
                <c:pt idx="17">
                  <c:v>-2.5555484271080564E-2</c:v>
                </c:pt>
                <c:pt idx="18">
                  <c:v>-2.8709119367328562E-2</c:v>
                </c:pt>
                <c:pt idx="19">
                  <c:v>-3.1638216105103201E-2</c:v>
                </c:pt>
                <c:pt idx="20">
                  <c:v>-3.4375299645220014E-2</c:v>
                </c:pt>
                <c:pt idx="21">
                  <c:v>-3.6911725173574217E-2</c:v>
                </c:pt>
                <c:pt idx="22">
                  <c:v>-3.9293435843149149E-2</c:v>
                </c:pt>
                <c:pt idx="23">
                  <c:v>-4.1526882094248485E-2</c:v>
                </c:pt>
                <c:pt idx="24">
                  <c:v>-4.3625207548442013E-2</c:v>
                </c:pt>
                <c:pt idx="25">
                  <c:v>-5.0232579350601991E-2</c:v>
                </c:pt>
                <c:pt idx="26">
                  <c:v>-5.6186012088318638E-2</c:v>
                </c:pt>
                <c:pt idx="27">
                  <c:v>-6.699556699556708E-2</c:v>
                </c:pt>
                <c:pt idx="28">
                  <c:v>-7.4222248760972054E-2</c:v>
                </c:pt>
                <c:pt idx="29">
                  <c:v>-8.3310304805593205E-2</c:v>
                </c:pt>
                <c:pt idx="30">
                  <c:v>-8.8789612517679917E-2</c:v>
                </c:pt>
                <c:pt idx="31">
                  <c:v>-9.2447588941203085E-2</c:v>
                </c:pt>
                <c:pt idx="32">
                  <c:v>-9.5067465316567956E-2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3-44E1-9A0D-0C7439C98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745460024"/>
        <c:axId val="745460680"/>
      </c:lineChart>
      <c:catAx>
        <c:axId val="745460024"/>
        <c:scaling>
          <c:orientation val="minMax"/>
        </c:scaling>
        <c:delete val="0"/>
        <c:axPos val="b"/>
        <c:numFmt formatCode="#,##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60680"/>
        <c:crosses val="autoZero"/>
        <c:auto val="1"/>
        <c:lblAlgn val="ctr"/>
        <c:lblOffset val="100"/>
        <c:noMultiLvlLbl val="0"/>
      </c:catAx>
      <c:valAx>
        <c:axId val="74546068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6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356186</xdr:colOff>
      <xdr:row>25</xdr:row>
      <xdr:rowOff>89167</xdr:rowOff>
    </xdr:from>
    <xdr:to>
      <xdr:col>19</xdr:col>
      <xdr:colOff>30414</xdr:colOff>
      <xdr:row>64</xdr:row>
      <xdr:rowOff>69637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76769B-9E1A-47A3-A6CD-12BE9D5DC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560292</xdr:colOff>
      <xdr:row>20</xdr:row>
      <xdr:rowOff>142795</xdr:rowOff>
    </xdr:from>
    <xdr:to>
      <xdr:col>30</xdr:col>
      <xdr:colOff>582706</xdr:colOff>
      <xdr:row>80</xdr:row>
      <xdr:rowOff>40822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185A505-ACC6-4112-BEE6-12E0E18FE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258535</xdr:colOff>
      <xdr:row>20</xdr:row>
      <xdr:rowOff>40821</xdr:rowOff>
    </xdr:from>
    <xdr:to>
      <xdr:col>42</xdr:col>
      <xdr:colOff>280949</xdr:colOff>
      <xdr:row>79</xdr:row>
      <xdr:rowOff>129348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AC5151-10E9-479D-8036-E3EA6F555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252131</xdr:colOff>
      <xdr:row>23</xdr:row>
      <xdr:rowOff>23532</xdr:rowOff>
    </xdr:from>
    <xdr:to>
      <xdr:col>33</xdr:col>
      <xdr:colOff>470646</xdr:colOff>
      <xdr:row>50</xdr:row>
      <xdr:rowOff>156882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B24AE2-2215-4055-9477-E5F73FDC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247651</xdr:colOff>
      <xdr:row>5</xdr:row>
      <xdr:rowOff>4761</xdr:rowOff>
    </xdr:from>
    <xdr:to>
      <xdr:col>29</xdr:col>
      <xdr:colOff>495301</xdr:colOff>
      <xdr:row>23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1D7CAF-2352-433E-8EA4-937A9204D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3C7F-FEC6-4F9F-9876-5648836DE850}">
  <sheetPr>
    <pageSetUpPr fitToPage="1"/>
  </sheetPr>
  <dimension ref="A1:K46"/>
  <sheetViews>
    <sheetView tabSelected="1" topLeftCell="A13" zoomScale="85" workbookViewId="0">
      <selection activeCell="D34" sqref="D34:K42"/>
    </sheetView>
  </sheetViews>
  <sheetFormatPr defaultColWidth="9.140625" defaultRowHeight="15" x14ac:dyDescent="0.25"/>
  <cols>
    <col min="1" max="1" width="9.140625" style="20"/>
    <col min="2" max="2" width="32.5703125" style="20" customWidth="1"/>
    <col min="3" max="3" width="12.5703125" style="20" customWidth="1"/>
    <col min="4" max="4" width="10.7109375" style="20" customWidth="1"/>
    <col min="5" max="5" width="20" style="20" bestFit="1" customWidth="1"/>
    <col min="6" max="6" width="9.140625" style="20"/>
    <col min="7" max="7" width="29.5703125" style="20" bestFit="1" customWidth="1"/>
    <col min="8" max="8" width="11.7109375" style="20" customWidth="1"/>
    <col min="9" max="9" width="12.5703125" style="20" bestFit="1" customWidth="1"/>
    <col min="10" max="10" width="9.140625" style="20"/>
    <col min="11" max="11" width="12.5703125" style="20" bestFit="1" customWidth="1"/>
    <col min="12" max="257" width="9.140625" style="20"/>
    <col min="258" max="258" width="32.5703125" style="20" customWidth="1"/>
    <col min="259" max="259" width="12.5703125" style="20" customWidth="1"/>
    <col min="260" max="260" width="10.7109375" style="20" customWidth="1"/>
    <col min="261" max="261" width="20" style="20" bestFit="1" customWidth="1"/>
    <col min="262" max="262" width="9.140625" style="20"/>
    <col min="263" max="263" width="29.5703125" style="20" bestFit="1" customWidth="1"/>
    <col min="264" max="264" width="11.7109375" style="20" customWidth="1"/>
    <col min="265" max="265" width="12.5703125" style="20" bestFit="1" customWidth="1"/>
    <col min="266" max="266" width="9.140625" style="20"/>
    <col min="267" max="267" width="12.5703125" style="20" bestFit="1" customWidth="1"/>
    <col min="268" max="513" width="9.140625" style="20"/>
    <col min="514" max="514" width="32.5703125" style="20" customWidth="1"/>
    <col min="515" max="515" width="12.5703125" style="20" customWidth="1"/>
    <col min="516" max="516" width="10.7109375" style="20" customWidth="1"/>
    <col min="517" max="517" width="20" style="20" bestFit="1" customWidth="1"/>
    <col min="518" max="518" width="9.140625" style="20"/>
    <col min="519" max="519" width="29.5703125" style="20" bestFit="1" customWidth="1"/>
    <col min="520" max="520" width="11.7109375" style="20" customWidth="1"/>
    <col min="521" max="521" width="12.5703125" style="20" bestFit="1" customWidth="1"/>
    <col min="522" max="522" width="9.140625" style="20"/>
    <col min="523" max="523" width="12.5703125" style="20" bestFit="1" customWidth="1"/>
    <col min="524" max="769" width="9.140625" style="20"/>
    <col min="770" max="770" width="32.5703125" style="20" customWidth="1"/>
    <col min="771" max="771" width="12.5703125" style="20" customWidth="1"/>
    <col min="772" max="772" width="10.7109375" style="20" customWidth="1"/>
    <col min="773" max="773" width="20" style="20" bestFit="1" customWidth="1"/>
    <col min="774" max="774" width="9.140625" style="20"/>
    <col min="775" max="775" width="29.5703125" style="20" bestFit="1" customWidth="1"/>
    <col min="776" max="776" width="11.7109375" style="20" customWidth="1"/>
    <col min="777" max="777" width="12.5703125" style="20" bestFit="1" customWidth="1"/>
    <col min="778" max="778" width="9.140625" style="20"/>
    <col min="779" max="779" width="12.5703125" style="20" bestFit="1" customWidth="1"/>
    <col min="780" max="1025" width="9.140625" style="20"/>
    <col min="1026" max="1026" width="32.5703125" style="20" customWidth="1"/>
    <col min="1027" max="1027" width="12.5703125" style="20" customWidth="1"/>
    <col min="1028" max="1028" width="10.7109375" style="20" customWidth="1"/>
    <col min="1029" max="1029" width="20" style="20" bestFit="1" customWidth="1"/>
    <col min="1030" max="1030" width="9.140625" style="20"/>
    <col min="1031" max="1031" width="29.5703125" style="20" bestFit="1" customWidth="1"/>
    <col min="1032" max="1032" width="11.7109375" style="20" customWidth="1"/>
    <col min="1033" max="1033" width="12.5703125" style="20" bestFit="1" customWidth="1"/>
    <col min="1034" max="1034" width="9.140625" style="20"/>
    <col min="1035" max="1035" width="12.5703125" style="20" bestFit="1" customWidth="1"/>
    <col min="1036" max="1281" width="9.140625" style="20"/>
    <col min="1282" max="1282" width="32.5703125" style="20" customWidth="1"/>
    <col min="1283" max="1283" width="12.5703125" style="20" customWidth="1"/>
    <col min="1284" max="1284" width="10.7109375" style="20" customWidth="1"/>
    <col min="1285" max="1285" width="20" style="20" bestFit="1" customWidth="1"/>
    <col min="1286" max="1286" width="9.140625" style="20"/>
    <col min="1287" max="1287" width="29.5703125" style="20" bestFit="1" customWidth="1"/>
    <col min="1288" max="1288" width="11.7109375" style="20" customWidth="1"/>
    <col min="1289" max="1289" width="12.5703125" style="20" bestFit="1" customWidth="1"/>
    <col min="1290" max="1290" width="9.140625" style="20"/>
    <col min="1291" max="1291" width="12.5703125" style="20" bestFit="1" customWidth="1"/>
    <col min="1292" max="1537" width="9.140625" style="20"/>
    <col min="1538" max="1538" width="32.5703125" style="20" customWidth="1"/>
    <col min="1539" max="1539" width="12.5703125" style="20" customWidth="1"/>
    <col min="1540" max="1540" width="10.7109375" style="20" customWidth="1"/>
    <col min="1541" max="1541" width="20" style="20" bestFit="1" customWidth="1"/>
    <col min="1542" max="1542" width="9.140625" style="20"/>
    <col min="1543" max="1543" width="29.5703125" style="20" bestFit="1" customWidth="1"/>
    <col min="1544" max="1544" width="11.7109375" style="20" customWidth="1"/>
    <col min="1545" max="1545" width="12.5703125" style="20" bestFit="1" customWidth="1"/>
    <col min="1546" max="1546" width="9.140625" style="20"/>
    <col min="1547" max="1547" width="12.5703125" style="20" bestFit="1" customWidth="1"/>
    <col min="1548" max="1793" width="9.140625" style="20"/>
    <col min="1794" max="1794" width="32.5703125" style="20" customWidth="1"/>
    <col min="1795" max="1795" width="12.5703125" style="20" customWidth="1"/>
    <col min="1796" max="1796" width="10.7109375" style="20" customWidth="1"/>
    <col min="1797" max="1797" width="20" style="20" bestFit="1" customWidth="1"/>
    <col min="1798" max="1798" width="9.140625" style="20"/>
    <col min="1799" max="1799" width="29.5703125" style="20" bestFit="1" customWidth="1"/>
    <col min="1800" max="1800" width="11.7109375" style="20" customWidth="1"/>
    <col min="1801" max="1801" width="12.5703125" style="20" bestFit="1" customWidth="1"/>
    <col min="1802" max="1802" width="9.140625" style="20"/>
    <col min="1803" max="1803" width="12.5703125" style="20" bestFit="1" customWidth="1"/>
    <col min="1804" max="2049" width="9.140625" style="20"/>
    <col min="2050" max="2050" width="32.5703125" style="20" customWidth="1"/>
    <col min="2051" max="2051" width="12.5703125" style="20" customWidth="1"/>
    <col min="2052" max="2052" width="10.7109375" style="20" customWidth="1"/>
    <col min="2053" max="2053" width="20" style="20" bestFit="1" customWidth="1"/>
    <col min="2054" max="2054" width="9.140625" style="20"/>
    <col min="2055" max="2055" width="29.5703125" style="20" bestFit="1" customWidth="1"/>
    <col min="2056" max="2056" width="11.7109375" style="20" customWidth="1"/>
    <col min="2057" max="2057" width="12.5703125" style="20" bestFit="1" customWidth="1"/>
    <col min="2058" max="2058" width="9.140625" style="20"/>
    <col min="2059" max="2059" width="12.5703125" style="20" bestFit="1" customWidth="1"/>
    <col min="2060" max="2305" width="9.140625" style="20"/>
    <col min="2306" max="2306" width="32.5703125" style="20" customWidth="1"/>
    <col min="2307" max="2307" width="12.5703125" style="20" customWidth="1"/>
    <col min="2308" max="2308" width="10.7109375" style="20" customWidth="1"/>
    <col min="2309" max="2309" width="20" style="20" bestFit="1" customWidth="1"/>
    <col min="2310" max="2310" width="9.140625" style="20"/>
    <col min="2311" max="2311" width="29.5703125" style="20" bestFit="1" customWidth="1"/>
    <col min="2312" max="2312" width="11.7109375" style="20" customWidth="1"/>
    <col min="2313" max="2313" width="12.5703125" style="20" bestFit="1" customWidth="1"/>
    <col min="2314" max="2314" width="9.140625" style="20"/>
    <col min="2315" max="2315" width="12.5703125" style="20" bestFit="1" customWidth="1"/>
    <col min="2316" max="2561" width="9.140625" style="20"/>
    <col min="2562" max="2562" width="32.5703125" style="20" customWidth="1"/>
    <col min="2563" max="2563" width="12.5703125" style="20" customWidth="1"/>
    <col min="2564" max="2564" width="10.7109375" style="20" customWidth="1"/>
    <col min="2565" max="2565" width="20" style="20" bestFit="1" customWidth="1"/>
    <col min="2566" max="2566" width="9.140625" style="20"/>
    <col min="2567" max="2567" width="29.5703125" style="20" bestFit="1" customWidth="1"/>
    <col min="2568" max="2568" width="11.7109375" style="20" customWidth="1"/>
    <col min="2569" max="2569" width="12.5703125" style="20" bestFit="1" customWidth="1"/>
    <col min="2570" max="2570" width="9.140625" style="20"/>
    <col min="2571" max="2571" width="12.5703125" style="20" bestFit="1" customWidth="1"/>
    <col min="2572" max="2817" width="9.140625" style="20"/>
    <col min="2818" max="2818" width="32.5703125" style="20" customWidth="1"/>
    <col min="2819" max="2819" width="12.5703125" style="20" customWidth="1"/>
    <col min="2820" max="2820" width="10.7109375" style="20" customWidth="1"/>
    <col min="2821" max="2821" width="20" style="20" bestFit="1" customWidth="1"/>
    <col min="2822" max="2822" width="9.140625" style="20"/>
    <col min="2823" max="2823" width="29.5703125" style="20" bestFit="1" customWidth="1"/>
    <col min="2824" max="2824" width="11.7109375" style="20" customWidth="1"/>
    <col min="2825" max="2825" width="12.5703125" style="20" bestFit="1" customWidth="1"/>
    <col min="2826" max="2826" width="9.140625" style="20"/>
    <col min="2827" max="2827" width="12.5703125" style="20" bestFit="1" customWidth="1"/>
    <col min="2828" max="3073" width="9.140625" style="20"/>
    <col min="3074" max="3074" width="32.5703125" style="20" customWidth="1"/>
    <col min="3075" max="3075" width="12.5703125" style="20" customWidth="1"/>
    <col min="3076" max="3076" width="10.7109375" style="20" customWidth="1"/>
    <col min="3077" max="3077" width="20" style="20" bestFit="1" customWidth="1"/>
    <col min="3078" max="3078" width="9.140625" style="20"/>
    <col min="3079" max="3079" width="29.5703125" style="20" bestFit="1" customWidth="1"/>
    <col min="3080" max="3080" width="11.7109375" style="20" customWidth="1"/>
    <col min="3081" max="3081" width="12.5703125" style="20" bestFit="1" customWidth="1"/>
    <col min="3082" max="3082" width="9.140625" style="20"/>
    <col min="3083" max="3083" width="12.5703125" style="20" bestFit="1" customWidth="1"/>
    <col min="3084" max="3329" width="9.140625" style="20"/>
    <col min="3330" max="3330" width="32.5703125" style="20" customWidth="1"/>
    <col min="3331" max="3331" width="12.5703125" style="20" customWidth="1"/>
    <col min="3332" max="3332" width="10.7109375" style="20" customWidth="1"/>
    <col min="3333" max="3333" width="20" style="20" bestFit="1" customWidth="1"/>
    <col min="3334" max="3334" width="9.140625" style="20"/>
    <col min="3335" max="3335" width="29.5703125" style="20" bestFit="1" customWidth="1"/>
    <col min="3336" max="3336" width="11.7109375" style="20" customWidth="1"/>
    <col min="3337" max="3337" width="12.5703125" style="20" bestFit="1" customWidth="1"/>
    <col min="3338" max="3338" width="9.140625" style="20"/>
    <col min="3339" max="3339" width="12.5703125" style="20" bestFit="1" customWidth="1"/>
    <col min="3340" max="3585" width="9.140625" style="20"/>
    <col min="3586" max="3586" width="32.5703125" style="20" customWidth="1"/>
    <col min="3587" max="3587" width="12.5703125" style="20" customWidth="1"/>
    <col min="3588" max="3588" width="10.7109375" style="20" customWidth="1"/>
    <col min="3589" max="3589" width="20" style="20" bestFit="1" customWidth="1"/>
    <col min="3590" max="3590" width="9.140625" style="20"/>
    <col min="3591" max="3591" width="29.5703125" style="20" bestFit="1" customWidth="1"/>
    <col min="3592" max="3592" width="11.7109375" style="20" customWidth="1"/>
    <col min="3593" max="3593" width="12.5703125" style="20" bestFit="1" customWidth="1"/>
    <col min="3594" max="3594" width="9.140625" style="20"/>
    <col min="3595" max="3595" width="12.5703125" style="20" bestFit="1" customWidth="1"/>
    <col min="3596" max="3841" width="9.140625" style="20"/>
    <col min="3842" max="3842" width="32.5703125" style="20" customWidth="1"/>
    <col min="3843" max="3843" width="12.5703125" style="20" customWidth="1"/>
    <col min="3844" max="3844" width="10.7109375" style="20" customWidth="1"/>
    <col min="3845" max="3845" width="20" style="20" bestFit="1" customWidth="1"/>
    <col min="3846" max="3846" width="9.140625" style="20"/>
    <col min="3847" max="3847" width="29.5703125" style="20" bestFit="1" customWidth="1"/>
    <col min="3848" max="3848" width="11.7109375" style="20" customWidth="1"/>
    <col min="3849" max="3849" width="12.5703125" style="20" bestFit="1" customWidth="1"/>
    <col min="3850" max="3850" width="9.140625" style="20"/>
    <col min="3851" max="3851" width="12.5703125" style="20" bestFit="1" customWidth="1"/>
    <col min="3852" max="4097" width="9.140625" style="20"/>
    <col min="4098" max="4098" width="32.5703125" style="20" customWidth="1"/>
    <col min="4099" max="4099" width="12.5703125" style="20" customWidth="1"/>
    <col min="4100" max="4100" width="10.7109375" style="20" customWidth="1"/>
    <col min="4101" max="4101" width="20" style="20" bestFit="1" customWidth="1"/>
    <col min="4102" max="4102" width="9.140625" style="20"/>
    <col min="4103" max="4103" width="29.5703125" style="20" bestFit="1" customWidth="1"/>
    <col min="4104" max="4104" width="11.7109375" style="20" customWidth="1"/>
    <col min="4105" max="4105" width="12.5703125" style="20" bestFit="1" customWidth="1"/>
    <col min="4106" max="4106" width="9.140625" style="20"/>
    <col min="4107" max="4107" width="12.5703125" style="20" bestFit="1" customWidth="1"/>
    <col min="4108" max="4353" width="9.140625" style="20"/>
    <col min="4354" max="4354" width="32.5703125" style="20" customWidth="1"/>
    <col min="4355" max="4355" width="12.5703125" style="20" customWidth="1"/>
    <col min="4356" max="4356" width="10.7109375" style="20" customWidth="1"/>
    <col min="4357" max="4357" width="20" style="20" bestFit="1" customWidth="1"/>
    <col min="4358" max="4358" width="9.140625" style="20"/>
    <col min="4359" max="4359" width="29.5703125" style="20" bestFit="1" customWidth="1"/>
    <col min="4360" max="4360" width="11.7109375" style="20" customWidth="1"/>
    <col min="4361" max="4361" width="12.5703125" style="20" bestFit="1" customWidth="1"/>
    <col min="4362" max="4362" width="9.140625" style="20"/>
    <col min="4363" max="4363" width="12.5703125" style="20" bestFit="1" customWidth="1"/>
    <col min="4364" max="4609" width="9.140625" style="20"/>
    <col min="4610" max="4610" width="32.5703125" style="20" customWidth="1"/>
    <col min="4611" max="4611" width="12.5703125" style="20" customWidth="1"/>
    <col min="4612" max="4612" width="10.7109375" style="20" customWidth="1"/>
    <col min="4613" max="4613" width="20" style="20" bestFit="1" customWidth="1"/>
    <col min="4614" max="4614" width="9.140625" style="20"/>
    <col min="4615" max="4615" width="29.5703125" style="20" bestFit="1" customWidth="1"/>
    <col min="4616" max="4616" width="11.7109375" style="20" customWidth="1"/>
    <col min="4617" max="4617" width="12.5703125" style="20" bestFit="1" customWidth="1"/>
    <col min="4618" max="4618" width="9.140625" style="20"/>
    <col min="4619" max="4619" width="12.5703125" style="20" bestFit="1" customWidth="1"/>
    <col min="4620" max="4865" width="9.140625" style="20"/>
    <col min="4866" max="4866" width="32.5703125" style="20" customWidth="1"/>
    <col min="4867" max="4867" width="12.5703125" style="20" customWidth="1"/>
    <col min="4868" max="4868" width="10.7109375" style="20" customWidth="1"/>
    <col min="4869" max="4869" width="20" style="20" bestFit="1" customWidth="1"/>
    <col min="4870" max="4870" width="9.140625" style="20"/>
    <col min="4871" max="4871" width="29.5703125" style="20" bestFit="1" customWidth="1"/>
    <col min="4872" max="4872" width="11.7109375" style="20" customWidth="1"/>
    <col min="4873" max="4873" width="12.5703125" style="20" bestFit="1" customWidth="1"/>
    <col min="4874" max="4874" width="9.140625" style="20"/>
    <col min="4875" max="4875" width="12.5703125" style="20" bestFit="1" customWidth="1"/>
    <col min="4876" max="5121" width="9.140625" style="20"/>
    <col min="5122" max="5122" width="32.5703125" style="20" customWidth="1"/>
    <col min="5123" max="5123" width="12.5703125" style="20" customWidth="1"/>
    <col min="5124" max="5124" width="10.7109375" style="20" customWidth="1"/>
    <col min="5125" max="5125" width="20" style="20" bestFit="1" customWidth="1"/>
    <col min="5126" max="5126" width="9.140625" style="20"/>
    <col min="5127" max="5127" width="29.5703125" style="20" bestFit="1" customWidth="1"/>
    <col min="5128" max="5128" width="11.7109375" style="20" customWidth="1"/>
    <col min="5129" max="5129" width="12.5703125" style="20" bestFit="1" customWidth="1"/>
    <col min="5130" max="5130" width="9.140625" style="20"/>
    <col min="5131" max="5131" width="12.5703125" style="20" bestFit="1" customWidth="1"/>
    <col min="5132" max="5377" width="9.140625" style="20"/>
    <col min="5378" max="5378" width="32.5703125" style="20" customWidth="1"/>
    <col min="5379" max="5379" width="12.5703125" style="20" customWidth="1"/>
    <col min="5380" max="5380" width="10.7109375" style="20" customWidth="1"/>
    <col min="5381" max="5381" width="20" style="20" bestFit="1" customWidth="1"/>
    <col min="5382" max="5382" width="9.140625" style="20"/>
    <col min="5383" max="5383" width="29.5703125" style="20" bestFit="1" customWidth="1"/>
    <col min="5384" max="5384" width="11.7109375" style="20" customWidth="1"/>
    <col min="5385" max="5385" width="12.5703125" style="20" bestFit="1" customWidth="1"/>
    <col min="5386" max="5386" width="9.140625" style="20"/>
    <col min="5387" max="5387" width="12.5703125" style="20" bestFit="1" customWidth="1"/>
    <col min="5388" max="5633" width="9.140625" style="20"/>
    <col min="5634" max="5634" width="32.5703125" style="20" customWidth="1"/>
    <col min="5635" max="5635" width="12.5703125" style="20" customWidth="1"/>
    <col min="5636" max="5636" width="10.7109375" style="20" customWidth="1"/>
    <col min="5637" max="5637" width="20" style="20" bestFit="1" customWidth="1"/>
    <col min="5638" max="5638" width="9.140625" style="20"/>
    <col min="5639" max="5639" width="29.5703125" style="20" bestFit="1" customWidth="1"/>
    <col min="5640" max="5640" width="11.7109375" style="20" customWidth="1"/>
    <col min="5641" max="5641" width="12.5703125" style="20" bestFit="1" customWidth="1"/>
    <col min="5642" max="5642" width="9.140625" style="20"/>
    <col min="5643" max="5643" width="12.5703125" style="20" bestFit="1" customWidth="1"/>
    <col min="5644" max="5889" width="9.140625" style="20"/>
    <col min="5890" max="5890" width="32.5703125" style="20" customWidth="1"/>
    <col min="5891" max="5891" width="12.5703125" style="20" customWidth="1"/>
    <col min="5892" max="5892" width="10.7109375" style="20" customWidth="1"/>
    <col min="5893" max="5893" width="20" style="20" bestFit="1" customWidth="1"/>
    <col min="5894" max="5894" width="9.140625" style="20"/>
    <col min="5895" max="5895" width="29.5703125" style="20" bestFit="1" customWidth="1"/>
    <col min="5896" max="5896" width="11.7109375" style="20" customWidth="1"/>
    <col min="5897" max="5897" width="12.5703125" style="20" bestFit="1" customWidth="1"/>
    <col min="5898" max="5898" width="9.140625" style="20"/>
    <col min="5899" max="5899" width="12.5703125" style="20" bestFit="1" customWidth="1"/>
    <col min="5900" max="6145" width="9.140625" style="20"/>
    <col min="6146" max="6146" width="32.5703125" style="20" customWidth="1"/>
    <col min="6147" max="6147" width="12.5703125" style="20" customWidth="1"/>
    <col min="6148" max="6148" width="10.7109375" style="20" customWidth="1"/>
    <col min="6149" max="6149" width="20" style="20" bestFit="1" customWidth="1"/>
    <col min="6150" max="6150" width="9.140625" style="20"/>
    <col min="6151" max="6151" width="29.5703125" style="20" bestFit="1" customWidth="1"/>
    <col min="6152" max="6152" width="11.7109375" style="20" customWidth="1"/>
    <col min="6153" max="6153" width="12.5703125" style="20" bestFit="1" customWidth="1"/>
    <col min="6154" max="6154" width="9.140625" style="20"/>
    <col min="6155" max="6155" width="12.5703125" style="20" bestFit="1" customWidth="1"/>
    <col min="6156" max="6401" width="9.140625" style="20"/>
    <col min="6402" max="6402" width="32.5703125" style="20" customWidth="1"/>
    <col min="6403" max="6403" width="12.5703125" style="20" customWidth="1"/>
    <col min="6404" max="6404" width="10.7109375" style="20" customWidth="1"/>
    <col min="6405" max="6405" width="20" style="20" bestFit="1" customWidth="1"/>
    <col min="6406" max="6406" width="9.140625" style="20"/>
    <col min="6407" max="6407" width="29.5703125" style="20" bestFit="1" customWidth="1"/>
    <col min="6408" max="6408" width="11.7109375" style="20" customWidth="1"/>
    <col min="6409" max="6409" width="12.5703125" style="20" bestFit="1" customWidth="1"/>
    <col min="6410" max="6410" width="9.140625" style="20"/>
    <col min="6411" max="6411" width="12.5703125" style="20" bestFit="1" customWidth="1"/>
    <col min="6412" max="6657" width="9.140625" style="20"/>
    <col min="6658" max="6658" width="32.5703125" style="20" customWidth="1"/>
    <col min="6659" max="6659" width="12.5703125" style="20" customWidth="1"/>
    <col min="6660" max="6660" width="10.7109375" style="20" customWidth="1"/>
    <col min="6661" max="6661" width="20" style="20" bestFit="1" customWidth="1"/>
    <col min="6662" max="6662" width="9.140625" style="20"/>
    <col min="6663" max="6663" width="29.5703125" style="20" bestFit="1" customWidth="1"/>
    <col min="6664" max="6664" width="11.7109375" style="20" customWidth="1"/>
    <col min="6665" max="6665" width="12.5703125" style="20" bestFit="1" customWidth="1"/>
    <col min="6666" max="6666" width="9.140625" style="20"/>
    <col min="6667" max="6667" width="12.5703125" style="20" bestFit="1" customWidth="1"/>
    <col min="6668" max="6913" width="9.140625" style="20"/>
    <col min="6914" max="6914" width="32.5703125" style="20" customWidth="1"/>
    <col min="6915" max="6915" width="12.5703125" style="20" customWidth="1"/>
    <col min="6916" max="6916" width="10.7109375" style="20" customWidth="1"/>
    <col min="6917" max="6917" width="20" style="20" bestFit="1" customWidth="1"/>
    <col min="6918" max="6918" width="9.140625" style="20"/>
    <col min="6919" max="6919" width="29.5703125" style="20" bestFit="1" customWidth="1"/>
    <col min="6920" max="6920" width="11.7109375" style="20" customWidth="1"/>
    <col min="6921" max="6921" width="12.5703125" style="20" bestFit="1" customWidth="1"/>
    <col min="6922" max="6922" width="9.140625" style="20"/>
    <col min="6923" max="6923" width="12.5703125" style="20" bestFit="1" customWidth="1"/>
    <col min="6924" max="7169" width="9.140625" style="20"/>
    <col min="7170" max="7170" width="32.5703125" style="20" customWidth="1"/>
    <col min="7171" max="7171" width="12.5703125" style="20" customWidth="1"/>
    <col min="7172" max="7172" width="10.7109375" style="20" customWidth="1"/>
    <col min="7173" max="7173" width="20" style="20" bestFit="1" customWidth="1"/>
    <col min="7174" max="7174" width="9.140625" style="20"/>
    <col min="7175" max="7175" width="29.5703125" style="20" bestFit="1" customWidth="1"/>
    <col min="7176" max="7176" width="11.7109375" style="20" customWidth="1"/>
    <col min="7177" max="7177" width="12.5703125" style="20" bestFit="1" customWidth="1"/>
    <col min="7178" max="7178" width="9.140625" style="20"/>
    <col min="7179" max="7179" width="12.5703125" style="20" bestFit="1" customWidth="1"/>
    <col min="7180" max="7425" width="9.140625" style="20"/>
    <col min="7426" max="7426" width="32.5703125" style="20" customWidth="1"/>
    <col min="7427" max="7427" width="12.5703125" style="20" customWidth="1"/>
    <col min="7428" max="7428" width="10.7109375" style="20" customWidth="1"/>
    <col min="7429" max="7429" width="20" style="20" bestFit="1" customWidth="1"/>
    <col min="7430" max="7430" width="9.140625" style="20"/>
    <col min="7431" max="7431" width="29.5703125" style="20" bestFit="1" customWidth="1"/>
    <col min="7432" max="7432" width="11.7109375" style="20" customWidth="1"/>
    <col min="7433" max="7433" width="12.5703125" style="20" bestFit="1" customWidth="1"/>
    <col min="7434" max="7434" width="9.140625" style="20"/>
    <col min="7435" max="7435" width="12.5703125" style="20" bestFit="1" customWidth="1"/>
    <col min="7436" max="7681" width="9.140625" style="20"/>
    <col min="7682" max="7682" width="32.5703125" style="20" customWidth="1"/>
    <col min="7683" max="7683" width="12.5703125" style="20" customWidth="1"/>
    <col min="7684" max="7684" width="10.7109375" style="20" customWidth="1"/>
    <col min="7685" max="7685" width="20" style="20" bestFit="1" customWidth="1"/>
    <col min="7686" max="7686" width="9.140625" style="20"/>
    <col min="7687" max="7687" width="29.5703125" style="20" bestFit="1" customWidth="1"/>
    <col min="7688" max="7688" width="11.7109375" style="20" customWidth="1"/>
    <col min="7689" max="7689" width="12.5703125" style="20" bestFit="1" customWidth="1"/>
    <col min="7690" max="7690" width="9.140625" style="20"/>
    <col min="7691" max="7691" width="12.5703125" style="20" bestFit="1" customWidth="1"/>
    <col min="7692" max="7937" width="9.140625" style="20"/>
    <col min="7938" max="7938" width="32.5703125" style="20" customWidth="1"/>
    <col min="7939" max="7939" width="12.5703125" style="20" customWidth="1"/>
    <col min="7940" max="7940" width="10.7109375" style="20" customWidth="1"/>
    <col min="7941" max="7941" width="20" style="20" bestFit="1" customWidth="1"/>
    <col min="7942" max="7942" width="9.140625" style="20"/>
    <col min="7943" max="7943" width="29.5703125" style="20" bestFit="1" customWidth="1"/>
    <col min="7944" max="7944" width="11.7109375" style="20" customWidth="1"/>
    <col min="7945" max="7945" width="12.5703125" style="20" bestFit="1" customWidth="1"/>
    <col min="7946" max="7946" width="9.140625" style="20"/>
    <col min="7947" max="7947" width="12.5703125" style="20" bestFit="1" customWidth="1"/>
    <col min="7948" max="8193" width="9.140625" style="20"/>
    <col min="8194" max="8194" width="32.5703125" style="20" customWidth="1"/>
    <col min="8195" max="8195" width="12.5703125" style="20" customWidth="1"/>
    <col min="8196" max="8196" width="10.7109375" style="20" customWidth="1"/>
    <col min="8197" max="8197" width="20" style="20" bestFit="1" customWidth="1"/>
    <col min="8198" max="8198" width="9.140625" style="20"/>
    <col min="8199" max="8199" width="29.5703125" style="20" bestFit="1" customWidth="1"/>
    <col min="8200" max="8200" width="11.7109375" style="20" customWidth="1"/>
    <col min="8201" max="8201" width="12.5703125" style="20" bestFit="1" customWidth="1"/>
    <col min="8202" max="8202" width="9.140625" style="20"/>
    <col min="8203" max="8203" width="12.5703125" style="20" bestFit="1" customWidth="1"/>
    <col min="8204" max="8449" width="9.140625" style="20"/>
    <col min="8450" max="8450" width="32.5703125" style="20" customWidth="1"/>
    <col min="8451" max="8451" width="12.5703125" style="20" customWidth="1"/>
    <col min="8452" max="8452" width="10.7109375" style="20" customWidth="1"/>
    <col min="8453" max="8453" width="20" style="20" bestFit="1" customWidth="1"/>
    <col min="8454" max="8454" width="9.140625" style="20"/>
    <col min="8455" max="8455" width="29.5703125" style="20" bestFit="1" customWidth="1"/>
    <col min="8456" max="8456" width="11.7109375" style="20" customWidth="1"/>
    <col min="8457" max="8457" width="12.5703125" style="20" bestFit="1" customWidth="1"/>
    <col min="8458" max="8458" width="9.140625" style="20"/>
    <col min="8459" max="8459" width="12.5703125" style="20" bestFit="1" customWidth="1"/>
    <col min="8460" max="8705" width="9.140625" style="20"/>
    <col min="8706" max="8706" width="32.5703125" style="20" customWidth="1"/>
    <col min="8707" max="8707" width="12.5703125" style="20" customWidth="1"/>
    <col min="8708" max="8708" width="10.7109375" style="20" customWidth="1"/>
    <col min="8709" max="8709" width="20" style="20" bestFit="1" customWidth="1"/>
    <col min="8710" max="8710" width="9.140625" style="20"/>
    <col min="8711" max="8711" width="29.5703125" style="20" bestFit="1" customWidth="1"/>
    <col min="8712" max="8712" width="11.7109375" style="20" customWidth="1"/>
    <col min="8713" max="8713" width="12.5703125" style="20" bestFit="1" customWidth="1"/>
    <col min="8714" max="8714" width="9.140625" style="20"/>
    <col min="8715" max="8715" width="12.5703125" style="20" bestFit="1" customWidth="1"/>
    <col min="8716" max="8961" width="9.140625" style="20"/>
    <col min="8962" max="8962" width="32.5703125" style="20" customWidth="1"/>
    <col min="8963" max="8963" width="12.5703125" style="20" customWidth="1"/>
    <col min="8964" max="8964" width="10.7109375" style="20" customWidth="1"/>
    <col min="8965" max="8965" width="20" style="20" bestFit="1" customWidth="1"/>
    <col min="8966" max="8966" width="9.140625" style="20"/>
    <col min="8967" max="8967" width="29.5703125" style="20" bestFit="1" customWidth="1"/>
    <col min="8968" max="8968" width="11.7109375" style="20" customWidth="1"/>
    <col min="8969" max="8969" width="12.5703125" style="20" bestFit="1" customWidth="1"/>
    <col min="8970" max="8970" width="9.140625" style="20"/>
    <col min="8971" max="8971" width="12.5703125" style="20" bestFit="1" customWidth="1"/>
    <col min="8972" max="9217" width="9.140625" style="20"/>
    <col min="9218" max="9218" width="32.5703125" style="20" customWidth="1"/>
    <col min="9219" max="9219" width="12.5703125" style="20" customWidth="1"/>
    <col min="9220" max="9220" width="10.7109375" style="20" customWidth="1"/>
    <col min="9221" max="9221" width="20" style="20" bestFit="1" customWidth="1"/>
    <col min="9222" max="9222" width="9.140625" style="20"/>
    <col min="9223" max="9223" width="29.5703125" style="20" bestFit="1" customWidth="1"/>
    <col min="9224" max="9224" width="11.7109375" style="20" customWidth="1"/>
    <col min="9225" max="9225" width="12.5703125" style="20" bestFit="1" customWidth="1"/>
    <col min="9226" max="9226" width="9.140625" style="20"/>
    <col min="9227" max="9227" width="12.5703125" style="20" bestFit="1" customWidth="1"/>
    <col min="9228" max="9473" width="9.140625" style="20"/>
    <col min="9474" max="9474" width="32.5703125" style="20" customWidth="1"/>
    <col min="9475" max="9475" width="12.5703125" style="20" customWidth="1"/>
    <col min="9476" max="9476" width="10.7109375" style="20" customWidth="1"/>
    <col min="9477" max="9477" width="20" style="20" bestFit="1" customWidth="1"/>
    <col min="9478" max="9478" width="9.140625" style="20"/>
    <col min="9479" max="9479" width="29.5703125" style="20" bestFit="1" customWidth="1"/>
    <col min="9480" max="9480" width="11.7109375" style="20" customWidth="1"/>
    <col min="9481" max="9481" width="12.5703125" style="20" bestFit="1" customWidth="1"/>
    <col min="9482" max="9482" width="9.140625" style="20"/>
    <col min="9483" max="9483" width="12.5703125" style="20" bestFit="1" customWidth="1"/>
    <col min="9484" max="9729" width="9.140625" style="20"/>
    <col min="9730" max="9730" width="32.5703125" style="20" customWidth="1"/>
    <col min="9731" max="9731" width="12.5703125" style="20" customWidth="1"/>
    <col min="9732" max="9732" width="10.7109375" style="20" customWidth="1"/>
    <col min="9733" max="9733" width="20" style="20" bestFit="1" customWidth="1"/>
    <col min="9734" max="9734" width="9.140625" style="20"/>
    <col min="9735" max="9735" width="29.5703125" style="20" bestFit="1" customWidth="1"/>
    <col min="9736" max="9736" width="11.7109375" style="20" customWidth="1"/>
    <col min="9737" max="9737" width="12.5703125" style="20" bestFit="1" customWidth="1"/>
    <col min="9738" max="9738" width="9.140625" style="20"/>
    <col min="9739" max="9739" width="12.5703125" style="20" bestFit="1" customWidth="1"/>
    <col min="9740" max="9985" width="9.140625" style="20"/>
    <col min="9986" max="9986" width="32.5703125" style="20" customWidth="1"/>
    <col min="9987" max="9987" width="12.5703125" style="20" customWidth="1"/>
    <col min="9988" max="9988" width="10.7109375" style="20" customWidth="1"/>
    <col min="9989" max="9989" width="20" style="20" bestFit="1" customWidth="1"/>
    <col min="9990" max="9990" width="9.140625" style="20"/>
    <col min="9991" max="9991" width="29.5703125" style="20" bestFit="1" customWidth="1"/>
    <col min="9992" max="9992" width="11.7109375" style="20" customWidth="1"/>
    <col min="9993" max="9993" width="12.5703125" style="20" bestFit="1" customWidth="1"/>
    <col min="9994" max="9994" width="9.140625" style="20"/>
    <col min="9995" max="9995" width="12.5703125" style="20" bestFit="1" customWidth="1"/>
    <col min="9996" max="10241" width="9.140625" style="20"/>
    <col min="10242" max="10242" width="32.5703125" style="20" customWidth="1"/>
    <col min="10243" max="10243" width="12.5703125" style="20" customWidth="1"/>
    <col min="10244" max="10244" width="10.7109375" style="20" customWidth="1"/>
    <col min="10245" max="10245" width="20" style="20" bestFit="1" customWidth="1"/>
    <col min="10246" max="10246" width="9.140625" style="20"/>
    <col min="10247" max="10247" width="29.5703125" style="20" bestFit="1" customWidth="1"/>
    <col min="10248" max="10248" width="11.7109375" style="20" customWidth="1"/>
    <col min="10249" max="10249" width="12.5703125" style="20" bestFit="1" customWidth="1"/>
    <col min="10250" max="10250" width="9.140625" style="20"/>
    <col min="10251" max="10251" width="12.5703125" style="20" bestFit="1" customWidth="1"/>
    <col min="10252" max="10497" width="9.140625" style="20"/>
    <col min="10498" max="10498" width="32.5703125" style="20" customWidth="1"/>
    <col min="10499" max="10499" width="12.5703125" style="20" customWidth="1"/>
    <col min="10500" max="10500" width="10.7109375" style="20" customWidth="1"/>
    <col min="10501" max="10501" width="20" style="20" bestFit="1" customWidth="1"/>
    <col min="10502" max="10502" width="9.140625" style="20"/>
    <col min="10503" max="10503" width="29.5703125" style="20" bestFit="1" customWidth="1"/>
    <col min="10504" max="10504" width="11.7109375" style="20" customWidth="1"/>
    <col min="10505" max="10505" width="12.5703125" style="20" bestFit="1" customWidth="1"/>
    <col min="10506" max="10506" width="9.140625" style="20"/>
    <col min="10507" max="10507" width="12.5703125" style="20" bestFit="1" customWidth="1"/>
    <col min="10508" max="10753" width="9.140625" style="20"/>
    <col min="10754" max="10754" width="32.5703125" style="20" customWidth="1"/>
    <col min="10755" max="10755" width="12.5703125" style="20" customWidth="1"/>
    <col min="10756" max="10756" width="10.7109375" style="20" customWidth="1"/>
    <col min="10757" max="10757" width="20" style="20" bestFit="1" customWidth="1"/>
    <col min="10758" max="10758" width="9.140625" style="20"/>
    <col min="10759" max="10759" width="29.5703125" style="20" bestFit="1" customWidth="1"/>
    <col min="10760" max="10760" width="11.7109375" style="20" customWidth="1"/>
    <col min="10761" max="10761" width="12.5703125" style="20" bestFit="1" customWidth="1"/>
    <col min="10762" max="10762" width="9.140625" style="20"/>
    <col min="10763" max="10763" width="12.5703125" style="20" bestFit="1" customWidth="1"/>
    <col min="10764" max="11009" width="9.140625" style="20"/>
    <col min="11010" max="11010" width="32.5703125" style="20" customWidth="1"/>
    <col min="11011" max="11011" width="12.5703125" style="20" customWidth="1"/>
    <col min="11012" max="11012" width="10.7109375" style="20" customWidth="1"/>
    <col min="11013" max="11013" width="20" style="20" bestFit="1" customWidth="1"/>
    <col min="11014" max="11014" width="9.140625" style="20"/>
    <col min="11015" max="11015" width="29.5703125" style="20" bestFit="1" customWidth="1"/>
    <col min="11016" max="11016" width="11.7109375" style="20" customWidth="1"/>
    <col min="11017" max="11017" width="12.5703125" style="20" bestFit="1" customWidth="1"/>
    <col min="11018" max="11018" width="9.140625" style="20"/>
    <col min="11019" max="11019" width="12.5703125" style="20" bestFit="1" customWidth="1"/>
    <col min="11020" max="11265" width="9.140625" style="20"/>
    <col min="11266" max="11266" width="32.5703125" style="20" customWidth="1"/>
    <col min="11267" max="11267" width="12.5703125" style="20" customWidth="1"/>
    <col min="11268" max="11268" width="10.7109375" style="20" customWidth="1"/>
    <col min="11269" max="11269" width="20" style="20" bestFit="1" customWidth="1"/>
    <col min="11270" max="11270" width="9.140625" style="20"/>
    <col min="11271" max="11271" width="29.5703125" style="20" bestFit="1" customWidth="1"/>
    <col min="11272" max="11272" width="11.7109375" style="20" customWidth="1"/>
    <col min="11273" max="11273" width="12.5703125" style="20" bestFit="1" customWidth="1"/>
    <col min="11274" max="11274" width="9.140625" style="20"/>
    <col min="11275" max="11275" width="12.5703125" style="20" bestFit="1" customWidth="1"/>
    <col min="11276" max="11521" width="9.140625" style="20"/>
    <col min="11522" max="11522" width="32.5703125" style="20" customWidth="1"/>
    <col min="11523" max="11523" width="12.5703125" style="20" customWidth="1"/>
    <col min="11524" max="11524" width="10.7109375" style="20" customWidth="1"/>
    <col min="11525" max="11525" width="20" style="20" bestFit="1" customWidth="1"/>
    <col min="11526" max="11526" width="9.140625" style="20"/>
    <col min="11527" max="11527" width="29.5703125" style="20" bestFit="1" customWidth="1"/>
    <col min="11528" max="11528" width="11.7109375" style="20" customWidth="1"/>
    <col min="11529" max="11529" width="12.5703125" style="20" bestFit="1" customWidth="1"/>
    <col min="11530" max="11530" width="9.140625" style="20"/>
    <col min="11531" max="11531" width="12.5703125" style="20" bestFit="1" customWidth="1"/>
    <col min="11532" max="11777" width="9.140625" style="20"/>
    <col min="11778" max="11778" width="32.5703125" style="20" customWidth="1"/>
    <col min="11779" max="11779" width="12.5703125" style="20" customWidth="1"/>
    <col min="11780" max="11780" width="10.7109375" style="20" customWidth="1"/>
    <col min="11781" max="11781" width="20" style="20" bestFit="1" customWidth="1"/>
    <col min="11782" max="11782" width="9.140625" style="20"/>
    <col min="11783" max="11783" width="29.5703125" style="20" bestFit="1" customWidth="1"/>
    <col min="11784" max="11784" width="11.7109375" style="20" customWidth="1"/>
    <col min="11785" max="11785" width="12.5703125" style="20" bestFit="1" customWidth="1"/>
    <col min="11786" max="11786" width="9.140625" style="20"/>
    <col min="11787" max="11787" width="12.5703125" style="20" bestFit="1" customWidth="1"/>
    <col min="11788" max="12033" width="9.140625" style="20"/>
    <col min="12034" max="12034" width="32.5703125" style="20" customWidth="1"/>
    <col min="12035" max="12035" width="12.5703125" style="20" customWidth="1"/>
    <col min="12036" max="12036" width="10.7109375" style="20" customWidth="1"/>
    <col min="12037" max="12037" width="20" style="20" bestFit="1" customWidth="1"/>
    <col min="12038" max="12038" width="9.140625" style="20"/>
    <col min="12039" max="12039" width="29.5703125" style="20" bestFit="1" customWidth="1"/>
    <col min="12040" max="12040" width="11.7109375" style="20" customWidth="1"/>
    <col min="12041" max="12041" width="12.5703125" style="20" bestFit="1" customWidth="1"/>
    <col min="12042" max="12042" width="9.140625" style="20"/>
    <col min="12043" max="12043" width="12.5703125" style="20" bestFit="1" customWidth="1"/>
    <col min="12044" max="12289" width="9.140625" style="20"/>
    <col min="12290" max="12290" width="32.5703125" style="20" customWidth="1"/>
    <col min="12291" max="12291" width="12.5703125" style="20" customWidth="1"/>
    <col min="12292" max="12292" width="10.7109375" style="20" customWidth="1"/>
    <col min="12293" max="12293" width="20" style="20" bestFit="1" customWidth="1"/>
    <col min="12294" max="12294" width="9.140625" style="20"/>
    <col min="12295" max="12295" width="29.5703125" style="20" bestFit="1" customWidth="1"/>
    <col min="12296" max="12296" width="11.7109375" style="20" customWidth="1"/>
    <col min="12297" max="12297" width="12.5703125" style="20" bestFit="1" customWidth="1"/>
    <col min="12298" max="12298" width="9.140625" style="20"/>
    <col min="12299" max="12299" width="12.5703125" style="20" bestFit="1" customWidth="1"/>
    <col min="12300" max="12545" width="9.140625" style="20"/>
    <col min="12546" max="12546" width="32.5703125" style="20" customWidth="1"/>
    <col min="12547" max="12547" width="12.5703125" style="20" customWidth="1"/>
    <col min="12548" max="12548" width="10.7109375" style="20" customWidth="1"/>
    <col min="12549" max="12549" width="20" style="20" bestFit="1" customWidth="1"/>
    <col min="12550" max="12550" width="9.140625" style="20"/>
    <col min="12551" max="12551" width="29.5703125" style="20" bestFit="1" customWidth="1"/>
    <col min="12552" max="12552" width="11.7109375" style="20" customWidth="1"/>
    <col min="12553" max="12553" width="12.5703125" style="20" bestFit="1" customWidth="1"/>
    <col min="12554" max="12554" width="9.140625" style="20"/>
    <col min="12555" max="12555" width="12.5703125" style="20" bestFit="1" customWidth="1"/>
    <col min="12556" max="12801" width="9.140625" style="20"/>
    <col min="12802" max="12802" width="32.5703125" style="20" customWidth="1"/>
    <col min="12803" max="12803" width="12.5703125" style="20" customWidth="1"/>
    <col min="12804" max="12804" width="10.7109375" style="20" customWidth="1"/>
    <col min="12805" max="12805" width="20" style="20" bestFit="1" customWidth="1"/>
    <col min="12806" max="12806" width="9.140625" style="20"/>
    <col min="12807" max="12807" width="29.5703125" style="20" bestFit="1" customWidth="1"/>
    <col min="12808" max="12808" width="11.7109375" style="20" customWidth="1"/>
    <col min="12809" max="12809" width="12.5703125" style="20" bestFit="1" customWidth="1"/>
    <col min="12810" max="12810" width="9.140625" style="20"/>
    <col min="12811" max="12811" width="12.5703125" style="20" bestFit="1" customWidth="1"/>
    <col min="12812" max="13057" width="9.140625" style="20"/>
    <col min="13058" max="13058" width="32.5703125" style="20" customWidth="1"/>
    <col min="13059" max="13059" width="12.5703125" style="20" customWidth="1"/>
    <col min="13060" max="13060" width="10.7109375" style="20" customWidth="1"/>
    <col min="13061" max="13061" width="20" style="20" bestFit="1" customWidth="1"/>
    <col min="13062" max="13062" width="9.140625" style="20"/>
    <col min="13063" max="13063" width="29.5703125" style="20" bestFit="1" customWidth="1"/>
    <col min="13064" max="13064" width="11.7109375" style="20" customWidth="1"/>
    <col min="13065" max="13065" width="12.5703125" style="20" bestFit="1" customWidth="1"/>
    <col min="13066" max="13066" width="9.140625" style="20"/>
    <col min="13067" max="13067" width="12.5703125" style="20" bestFit="1" customWidth="1"/>
    <col min="13068" max="13313" width="9.140625" style="20"/>
    <col min="13314" max="13314" width="32.5703125" style="20" customWidth="1"/>
    <col min="13315" max="13315" width="12.5703125" style="20" customWidth="1"/>
    <col min="13316" max="13316" width="10.7109375" style="20" customWidth="1"/>
    <col min="13317" max="13317" width="20" style="20" bestFit="1" customWidth="1"/>
    <col min="13318" max="13318" width="9.140625" style="20"/>
    <col min="13319" max="13319" width="29.5703125" style="20" bestFit="1" customWidth="1"/>
    <col min="13320" max="13320" width="11.7109375" style="20" customWidth="1"/>
    <col min="13321" max="13321" width="12.5703125" style="20" bestFit="1" customWidth="1"/>
    <col min="13322" max="13322" width="9.140625" style="20"/>
    <col min="13323" max="13323" width="12.5703125" style="20" bestFit="1" customWidth="1"/>
    <col min="13324" max="13569" width="9.140625" style="20"/>
    <col min="13570" max="13570" width="32.5703125" style="20" customWidth="1"/>
    <col min="13571" max="13571" width="12.5703125" style="20" customWidth="1"/>
    <col min="13572" max="13572" width="10.7109375" style="20" customWidth="1"/>
    <col min="13573" max="13573" width="20" style="20" bestFit="1" customWidth="1"/>
    <col min="13574" max="13574" width="9.140625" style="20"/>
    <col min="13575" max="13575" width="29.5703125" style="20" bestFit="1" customWidth="1"/>
    <col min="13576" max="13576" width="11.7109375" style="20" customWidth="1"/>
    <col min="13577" max="13577" width="12.5703125" style="20" bestFit="1" customWidth="1"/>
    <col min="13578" max="13578" width="9.140625" style="20"/>
    <col min="13579" max="13579" width="12.5703125" style="20" bestFit="1" customWidth="1"/>
    <col min="13580" max="13825" width="9.140625" style="20"/>
    <col min="13826" max="13826" width="32.5703125" style="20" customWidth="1"/>
    <col min="13827" max="13827" width="12.5703125" style="20" customWidth="1"/>
    <col min="13828" max="13828" width="10.7109375" style="20" customWidth="1"/>
    <col min="13829" max="13829" width="20" style="20" bestFit="1" customWidth="1"/>
    <col min="13830" max="13830" width="9.140625" style="20"/>
    <col min="13831" max="13831" width="29.5703125" style="20" bestFit="1" customWidth="1"/>
    <col min="13832" max="13832" width="11.7109375" style="20" customWidth="1"/>
    <col min="13833" max="13833" width="12.5703125" style="20" bestFit="1" customWidth="1"/>
    <col min="13834" max="13834" width="9.140625" style="20"/>
    <col min="13835" max="13835" width="12.5703125" style="20" bestFit="1" customWidth="1"/>
    <col min="13836" max="14081" width="9.140625" style="20"/>
    <col min="14082" max="14082" width="32.5703125" style="20" customWidth="1"/>
    <col min="14083" max="14083" width="12.5703125" style="20" customWidth="1"/>
    <col min="14084" max="14084" width="10.7109375" style="20" customWidth="1"/>
    <col min="14085" max="14085" width="20" style="20" bestFit="1" customWidth="1"/>
    <col min="14086" max="14086" width="9.140625" style="20"/>
    <col min="14087" max="14087" width="29.5703125" style="20" bestFit="1" customWidth="1"/>
    <col min="14088" max="14088" width="11.7109375" style="20" customWidth="1"/>
    <col min="14089" max="14089" width="12.5703125" style="20" bestFit="1" customWidth="1"/>
    <col min="14090" max="14090" width="9.140625" style="20"/>
    <col min="14091" max="14091" width="12.5703125" style="20" bestFit="1" customWidth="1"/>
    <col min="14092" max="14337" width="9.140625" style="20"/>
    <col min="14338" max="14338" width="32.5703125" style="20" customWidth="1"/>
    <col min="14339" max="14339" width="12.5703125" style="20" customWidth="1"/>
    <col min="14340" max="14340" width="10.7109375" style="20" customWidth="1"/>
    <col min="14341" max="14341" width="20" style="20" bestFit="1" customWidth="1"/>
    <col min="14342" max="14342" width="9.140625" style="20"/>
    <col min="14343" max="14343" width="29.5703125" style="20" bestFit="1" customWidth="1"/>
    <col min="14344" max="14344" width="11.7109375" style="20" customWidth="1"/>
    <col min="14345" max="14345" width="12.5703125" style="20" bestFit="1" customWidth="1"/>
    <col min="14346" max="14346" width="9.140625" style="20"/>
    <col min="14347" max="14347" width="12.5703125" style="20" bestFit="1" customWidth="1"/>
    <col min="14348" max="14593" width="9.140625" style="20"/>
    <col min="14594" max="14594" width="32.5703125" style="20" customWidth="1"/>
    <col min="14595" max="14595" width="12.5703125" style="20" customWidth="1"/>
    <col min="14596" max="14596" width="10.7109375" style="20" customWidth="1"/>
    <col min="14597" max="14597" width="20" style="20" bestFit="1" customWidth="1"/>
    <col min="14598" max="14598" width="9.140625" style="20"/>
    <col min="14599" max="14599" width="29.5703125" style="20" bestFit="1" customWidth="1"/>
    <col min="14600" max="14600" width="11.7109375" style="20" customWidth="1"/>
    <col min="14601" max="14601" width="12.5703125" style="20" bestFit="1" customWidth="1"/>
    <col min="14602" max="14602" width="9.140625" style="20"/>
    <col min="14603" max="14603" width="12.5703125" style="20" bestFit="1" customWidth="1"/>
    <col min="14604" max="14849" width="9.140625" style="20"/>
    <col min="14850" max="14850" width="32.5703125" style="20" customWidth="1"/>
    <col min="14851" max="14851" width="12.5703125" style="20" customWidth="1"/>
    <col min="14852" max="14852" width="10.7109375" style="20" customWidth="1"/>
    <col min="14853" max="14853" width="20" style="20" bestFit="1" customWidth="1"/>
    <col min="14854" max="14854" width="9.140625" style="20"/>
    <col min="14855" max="14855" width="29.5703125" style="20" bestFit="1" customWidth="1"/>
    <col min="14856" max="14856" width="11.7109375" style="20" customWidth="1"/>
    <col min="14857" max="14857" width="12.5703125" style="20" bestFit="1" customWidth="1"/>
    <col min="14858" max="14858" width="9.140625" style="20"/>
    <col min="14859" max="14859" width="12.5703125" style="20" bestFit="1" customWidth="1"/>
    <col min="14860" max="15105" width="9.140625" style="20"/>
    <col min="15106" max="15106" width="32.5703125" style="20" customWidth="1"/>
    <col min="15107" max="15107" width="12.5703125" style="20" customWidth="1"/>
    <col min="15108" max="15108" width="10.7109375" style="20" customWidth="1"/>
    <col min="15109" max="15109" width="20" style="20" bestFit="1" customWidth="1"/>
    <col min="15110" max="15110" width="9.140625" style="20"/>
    <col min="15111" max="15111" width="29.5703125" style="20" bestFit="1" customWidth="1"/>
    <col min="15112" max="15112" width="11.7109375" style="20" customWidth="1"/>
    <col min="15113" max="15113" width="12.5703125" style="20" bestFit="1" customWidth="1"/>
    <col min="15114" max="15114" width="9.140625" style="20"/>
    <col min="15115" max="15115" width="12.5703125" style="20" bestFit="1" customWidth="1"/>
    <col min="15116" max="15361" width="9.140625" style="20"/>
    <col min="15362" max="15362" width="32.5703125" style="20" customWidth="1"/>
    <col min="15363" max="15363" width="12.5703125" style="20" customWidth="1"/>
    <col min="15364" max="15364" width="10.7109375" style="20" customWidth="1"/>
    <col min="15365" max="15365" width="20" style="20" bestFit="1" customWidth="1"/>
    <col min="15366" max="15366" width="9.140625" style="20"/>
    <col min="15367" max="15367" width="29.5703125" style="20" bestFit="1" customWidth="1"/>
    <col min="15368" max="15368" width="11.7109375" style="20" customWidth="1"/>
    <col min="15369" max="15369" width="12.5703125" style="20" bestFit="1" customWidth="1"/>
    <col min="15370" max="15370" width="9.140625" style="20"/>
    <col min="15371" max="15371" width="12.5703125" style="20" bestFit="1" customWidth="1"/>
    <col min="15372" max="15617" width="9.140625" style="20"/>
    <col min="15618" max="15618" width="32.5703125" style="20" customWidth="1"/>
    <col min="15619" max="15619" width="12.5703125" style="20" customWidth="1"/>
    <col min="15620" max="15620" width="10.7109375" style="20" customWidth="1"/>
    <col min="15621" max="15621" width="20" style="20" bestFit="1" customWidth="1"/>
    <col min="15622" max="15622" width="9.140625" style="20"/>
    <col min="15623" max="15623" width="29.5703125" style="20" bestFit="1" customWidth="1"/>
    <col min="15624" max="15624" width="11.7109375" style="20" customWidth="1"/>
    <col min="15625" max="15625" width="12.5703125" style="20" bestFit="1" customWidth="1"/>
    <col min="15626" max="15626" width="9.140625" style="20"/>
    <col min="15627" max="15627" width="12.5703125" style="20" bestFit="1" customWidth="1"/>
    <col min="15628" max="15873" width="9.140625" style="20"/>
    <col min="15874" max="15874" width="32.5703125" style="20" customWidth="1"/>
    <col min="15875" max="15875" width="12.5703125" style="20" customWidth="1"/>
    <col min="15876" max="15876" width="10.7109375" style="20" customWidth="1"/>
    <col min="15877" max="15877" width="20" style="20" bestFit="1" customWidth="1"/>
    <col min="15878" max="15878" width="9.140625" style="20"/>
    <col min="15879" max="15879" width="29.5703125" style="20" bestFit="1" customWidth="1"/>
    <col min="15880" max="15880" width="11.7109375" style="20" customWidth="1"/>
    <col min="15881" max="15881" width="12.5703125" style="20" bestFit="1" customWidth="1"/>
    <col min="15882" max="15882" width="9.140625" style="20"/>
    <col min="15883" max="15883" width="12.5703125" style="20" bestFit="1" customWidth="1"/>
    <col min="15884" max="16129" width="9.140625" style="20"/>
    <col min="16130" max="16130" width="32.5703125" style="20" customWidth="1"/>
    <col min="16131" max="16131" width="12.5703125" style="20" customWidth="1"/>
    <col min="16132" max="16132" width="10.7109375" style="20" customWidth="1"/>
    <col min="16133" max="16133" width="20" style="20" bestFit="1" customWidth="1"/>
    <col min="16134" max="16134" width="9.140625" style="20"/>
    <col min="16135" max="16135" width="29.5703125" style="20" bestFit="1" customWidth="1"/>
    <col min="16136" max="16136" width="11.7109375" style="20" customWidth="1"/>
    <col min="16137" max="16137" width="12.5703125" style="20" bestFit="1" customWidth="1"/>
    <col min="16138" max="16138" width="9.140625" style="20"/>
    <col min="16139" max="16139" width="12.5703125" style="20" bestFit="1" customWidth="1"/>
    <col min="16140" max="16384" width="9.140625" style="20"/>
  </cols>
  <sheetData>
    <row r="1" spans="1:10" x14ac:dyDescent="0.25">
      <c r="A1" s="17" t="s">
        <v>65</v>
      </c>
      <c r="B1" s="18"/>
      <c r="C1" s="18"/>
      <c r="D1" s="19"/>
      <c r="F1" s="17" t="s">
        <v>66</v>
      </c>
      <c r="G1" s="18"/>
      <c r="H1" s="18"/>
      <c r="I1" s="19"/>
    </row>
    <row r="2" spans="1:10" x14ac:dyDescent="0.25">
      <c r="A2" s="21"/>
      <c r="B2" s="22"/>
      <c r="C2" s="22"/>
      <c r="D2" s="23"/>
      <c r="F2" s="21"/>
      <c r="G2" s="22"/>
      <c r="H2" s="22"/>
      <c r="I2" s="23"/>
    </row>
    <row r="3" spans="1:10" x14ac:dyDescent="0.25">
      <c r="B3" s="24" t="s">
        <v>20</v>
      </c>
      <c r="C3" s="25">
        <v>420</v>
      </c>
      <c r="G3" s="26" t="s">
        <v>21</v>
      </c>
      <c r="H3" s="27">
        <v>699.51</v>
      </c>
    </row>
    <row r="4" spans="1:10" x14ac:dyDescent="0.25">
      <c r="B4" s="26" t="s">
        <v>22</v>
      </c>
      <c r="C4" s="28">
        <v>1</v>
      </c>
      <c r="G4" s="26" t="s">
        <v>22</v>
      </c>
      <c r="H4" s="29">
        <v>800</v>
      </c>
    </row>
    <row r="5" spans="1:10" ht="15.75" thickBot="1" x14ac:dyDescent="0.3">
      <c r="A5" s="26" t="s">
        <v>23</v>
      </c>
      <c r="B5" s="30" t="s">
        <v>14</v>
      </c>
      <c r="C5" s="31">
        <f>IF(C3&gt;0,ROUND((((C3-(C4*300))/0.9)+(C4*300))/0.69,2),0)</f>
        <v>628.02</v>
      </c>
      <c r="D5" s="32"/>
      <c r="E5" s="20" t="s">
        <v>24</v>
      </c>
      <c r="F5" s="26" t="s">
        <v>23</v>
      </c>
      <c r="G5" s="30" t="s">
        <v>14</v>
      </c>
      <c r="H5" s="31">
        <f>IF(H3&gt;800,ROUND((((H3-800)*1.14942529)+800)/0.675,2),ROUND(H3/0.675,2))</f>
        <v>1036.31</v>
      </c>
      <c r="I5" s="32"/>
      <c r="J5" s="20" t="s">
        <v>24</v>
      </c>
    </row>
    <row r="6" spans="1:10" x14ac:dyDescent="0.25">
      <c r="A6" s="33">
        <v>1</v>
      </c>
      <c r="B6" s="34" t="s">
        <v>25</v>
      </c>
      <c r="C6" s="35"/>
      <c r="F6" s="33">
        <v>1</v>
      </c>
      <c r="G6" s="34" t="s">
        <v>25</v>
      </c>
      <c r="H6" s="35"/>
    </row>
    <row r="7" spans="1:10" x14ac:dyDescent="0.25">
      <c r="A7" s="33">
        <v>2</v>
      </c>
      <c r="B7" s="36" t="s">
        <v>26</v>
      </c>
      <c r="C7" s="26">
        <f>ROUND(C5*0.17,2)</f>
        <v>106.76</v>
      </c>
      <c r="D7" s="37">
        <f>SUM(C7:C9)</f>
        <v>194.67999999999998</v>
      </c>
      <c r="F7" s="33">
        <v>2</v>
      </c>
      <c r="G7" s="36" t="s">
        <v>27</v>
      </c>
      <c r="H7" s="38">
        <f>ROUND(H5*0.18,2)</f>
        <v>186.54</v>
      </c>
      <c r="I7" s="37">
        <f>SUM(H7:H9)</f>
        <v>336.8</v>
      </c>
    </row>
    <row r="8" spans="1:10" x14ac:dyDescent="0.25">
      <c r="A8" s="33">
        <v>3</v>
      </c>
      <c r="B8" s="36" t="s">
        <v>28</v>
      </c>
      <c r="C8" s="38">
        <f>ROUND(C5*0.125,2)</f>
        <v>78.5</v>
      </c>
      <c r="D8" s="37"/>
      <c r="E8" s="20" t="s">
        <v>29</v>
      </c>
      <c r="F8" s="33">
        <v>3</v>
      </c>
      <c r="G8" s="36" t="s">
        <v>30</v>
      </c>
      <c r="H8" s="38">
        <f>ROUND(H5*0.13,2)</f>
        <v>134.72</v>
      </c>
      <c r="I8" s="37"/>
      <c r="J8" s="20" t="s">
        <v>29</v>
      </c>
    </row>
    <row r="9" spans="1:10" ht="15.75" thickBot="1" x14ac:dyDescent="0.3">
      <c r="A9" s="33">
        <v>4</v>
      </c>
      <c r="B9" s="39" t="s">
        <v>31</v>
      </c>
      <c r="C9" s="26">
        <f>ROUND(C5*0.015,2)</f>
        <v>9.42</v>
      </c>
      <c r="D9" s="37"/>
      <c r="F9" s="33">
        <v>4</v>
      </c>
      <c r="G9" s="39" t="s">
        <v>32</v>
      </c>
      <c r="H9" s="38">
        <f>ROUND(H5*0.015,2)</f>
        <v>15.54</v>
      </c>
      <c r="I9" s="37"/>
    </row>
    <row r="10" spans="1:10" x14ac:dyDescent="0.25">
      <c r="A10" s="26">
        <v>5</v>
      </c>
      <c r="B10" s="40" t="s">
        <v>33</v>
      </c>
      <c r="C10" s="41">
        <f>C5-C7-C8-C9</f>
        <v>433.34</v>
      </c>
      <c r="E10" s="20" t="s">
        <v>34</v>
      </c>
      <c r="F10" s="26">
        <v>5</v>
      </c>
      <c r="G10" s="40" t="s">
        <v>33</v>
      </c>
      <c r="H10" s="41">
        <f>H5-H7-H8-H9</f>
        <v>699.51</v>
      </c>
      <c r="J10" s="20" t="s">
        <v>34</v>
      </c>
    </row>
    <row r="11" spans="1:10" x14ac:dyDescent="0.25">
      <c r="A11" s="26">
        <v>6</v>
      </c>
      <c r="B11" s="42" t="s">
        <v>35</v>
      </c>
      <c r="C11" s="38">
        <f>IF(C15&lt;0,0,C15)</f>
        <v>13.33</v>
      </c>
      <c r="F11" s="26">
        <v>6</v>
      </c>
      <c r="G11" s="42" t="s">
        <v>35</v>
      </c>
      <c r="H11" s="38">
        <f>IF(H15&lt;0,0,H15)</f>
        <v>0</v>
      </c>
    </row>
    <row r="12" spans="1:10" x14ac:dyDescent="0.25">
      <c r="A12" s="43">
        <v>7</v>
      </c>
      <c r="B12" s="44" t="s">
        <v>36</v>
      </c>
      <c r="C12" s="45">
        <f>C10</f>
        <v>433.34</v>
      </c>
      <c r="F12" s="43">
        <v>7</v>
      </c>
      <c r="G12" s="44" t="s">
        <v>36</v>
      </c>
      <c r="H12" s="45">
        <f>H10</f>
        <v>699.51</v>
      </c>
    </row>
    <row r="13" spans="1:10" x14ac:dyDescent="0.25">
      <c r="A13" s="46"/>
      <c r="B13" s="44" t="s">
        <v>37</v>
      </c>
      <c r="C13" s="47">
        <f>300*C4</f>
        <v>300</v>
      </c>
      <c r="F13" s="46"/>
      <c r="G13" s="44" t="s">
        <v>37</v>
      </c>
      <c r="H13" s="47">
        <f>800</f>
        <v>800</v>
      </c>
    </row>
    <row r="14" spans="1:10" x14ac:dyDescent="0.25">
      <c r="A14" s="46"/>
      <c r="B14" s="44" t="s">
        <v>38</v>
      </c>
      <c r="C14" s="45">
        <f>C12-C13</f>
        <v>133.33999999999997</v>
      </c>
      <c r="F14" s="46"/>
      <c r="G14" s="44" t="s">
        <v>38</v>
      </c>
      <c r="H14" s="45">
        <f>H12-H13</f>
        <v>-100.49000000000001</v>
      </c>
    </row>
    <row r="15" spans="1:10" ht="15.75" thickBot="1" x14ac:dyDescent="0.3">
      <c r="A15" s="46"/>
      <c r="B15" s="44" t="s">
        <v>39</v>
      </c>
      <c r="C15" s="45">
        <f>ROUNDDOWN(C14*0.1,2)</f>
        <v>13.33</v>
      </c>
      <c r="E15" s="20" t="s">
        <v>40</v>
      </c>
      <c r="F15" s="46"/>
      <c r="G15" s="44" t="s">
        <v>39</v>
      </c>
      <c r="H15" s="45">
        <f>ROUNDDOWN(H14*0.13,2)</f>
        <v>-13.06</v>
      </c>
      <c r="J15" s="20" t="s">
        <v>40</v>
      </c>
    </row>
    <row r="16" spans="1:10" ht="15.75" thickBot="1" x14ac:dyDescent="0.3">
      <c r="A16" s="40"/>
      <c r="B16" s="30" t="s">
        <v>41</v>
      </c>
      <c r="C16" s="48">
        <f>IF(C15&gt;0,C10-C11,C10)</f>
        <v>420.01</v>
      </c>
      <c r="D16" s="49">
        <f>SUM(C16:C16)</f>
        <v>420.01</v>
      </c>
      <c r="E16" s="20" t="s">
        <v>42</v>
      </c>
      <c r="F16" s="40"/>
      <c r="G16" s="30" t="s">
        <v>41</v>
      </c>
      <c r="H16" s="48">
        <f>IF(H15&gt;0,H10-H11,H10)</f>
        <v>699.51</v>
      </c>
      <c r="I16" s="49">
        <f>SUM(H16:H16)</f>
        <v>699.51</v>
      </c>
      <c r="J16" s="20" t="s">
        <v>42</v>
      </c>
    </row>
    <row r="17" spans="1:11" x14ac:dyDescent="0.25">
      <c r="A17" s="50">
        <v>8</v>
      </c>
      <c r="B17" s="34" t="s">
        <v>43</v>
      </c>
      <c r="C17" s="35"/>
      <c r="F17" s="50">
        <v>8</v>
      </c>
      <c r="G17" s="34" t="s">
        <v>43</v>
      </c>
      <c r="H17" s="35"/>
    </row>
    <row r="18" spans="1:11" x14ac:dyDescent="0.25">
      <c r="A18" s="50">
        <v>9</v>
      </c>
      <c r="B18" s="36" t="s">
        <v>26</v>
      </c>
      <c r="C18" s="38">
        <f>ROUND(C5*0.06,2)</f>
        <v>37.68</v>
      </c>
      <c r="D18" s="51">
        <f>SUM(C18:C20)</f>
        <v>65.94</v>
      </c>
      <c r="F18" s="50">
        <v>9</v>
      </c>
      <c r="G18" s="36" t="s">
        <v>26</v>
      </c>
      <c r="H18" s="38">
        <v>0</v>
      </c>
      <c r="I18" s="51">
        <f>SUM(H18:H20)</f>
        <v>0</v>
      </c>
    </row>
    <row r="19" spans="1:11" x14ac:dyDescent="0.25">
      <c r="A19" s="50">
        <v>10</v>
      </c>
      <c r="B19" s="36" t="s">
        <v>28</v>
      </c>
      <c r="C19" s="38">
        <f>ROUND(C5*0.04,2)</f>
        <v>25.12</v>
      </c>
      <c r="D19" s="51"/>
      <c r="E19" s="20" t="s">
        <v>44</v>
      </c>
      <c r="F19" s="50">
        <v>10</v>
      </c>
      <c r="G19" s="36" t="s">
        <v>28</v>
      </c>
      <c r="H19" s="38">
        <v>0</v>
      </c>
      <c r="I19" s="51"/>
      <c r="J19" s="20" t="s">
        <v>44</v>
      </c>
    </row>
    <row r="20" spans="1:11" x14ac:dyDescent="0.25">
      <c r="A20" s="50">
        <v>11</v>
      </c>
      <c r="B20" s="36" t="s">
        <v>31</v>
      </c>
      <c r="C20" s="38">
        <f>ROUND(C5*0.005,2)</f>
        <v>3.14</v>
      </c>
      <c r="D20" s="51"/>
      <c r="F20" s="50">
        <v>11</v>
      </c>
      <c r="G20" s="36" t="s">
        <v>31</v>
      </c>
      <c r="H20" s="38">
        <v>0</v>
      </c>
      <c r="I20" s="51"/>
    </row>
    <row r="21" spans="1:11" x14ac:dyDescent="0.25">
      <c r="A21" s="50">
        <v>12</v>
      </c>
      <c r="B21" s="52" t="s">
        <v>45</v>
      </c>
      <c r="C21" s="41">
        <f>ROUND(C3*0.005,2)</f>
        <v>2.1</v>
      </c>
      <c r="F21" s="50">
        <v>12</v>
      </c>
      <c r="G21" s="52" t="s">
        <v>45</v>
      </c>
      <c r="H21" s="41">
        <f>ROUND(H10*0.005,2)</f>
        <v>3.5</v>
      </c>
    </row>
    <row r="22" spans="1:11" x14ac:dyDescent="0.25">
      <c r="A22" s="53">
        <v>13</v>
      </c>
      <c r="B22" s="54" t="s">
        <v>46</v>
      </c>
      <c r="C22" s="31">
        <f>ROUND(C3*0.005,2)</f>
        <v>2.1</v>
      </c>
      <c r="F22" s="53">
        <v>13</v>
      </c>
      <c r="G22" s="54" t="s">
        <v>46</v>
      </c>
      <c r="H22" s="31">
        <f>ROUND(H10*0.005,2)</f>
        <v>3.5</v>
      </c>
    </row>
    <row r="23" spans="1:11" x14ac:dyDescent="0.25">
      <c r="A23" s="26">
        <v>17</v>
      </c>
      <c r="B23" s="26" t="s">
        <v>47</v>
      </c>
      <c r="C23" s="26">
        <f>ROUND(C5*0.005,2)</f>
        <v>3.14</v>
      </c>
      <c r="F23" s="26">
        <v>17</v>
      </c>
      <c r="G23" s="26" t="s">
        <v>47</v>
      </c>
      <c r="H23" s="26">
        <f>ROUND(H5*0.005,2)</f>
        <v>5.18</v>
      </c>
    </row>
    <row r="24" spans="1:11" ht="15.75" thickBot="1" x14ac:dyDescent="0.3">
      <c r="A24" s="55">
        <v>14</v>
      </c>
      <c r="B24" s="40" t="s">
        <v>48</v>
      </c>
      <c r="C24" s="41">
        <f>C16</f>
        <v>420.01</v>
      </c>
      <c r="F24" s="55">
        <v>14</v>
      </c>
      <c r="G24" s="40" t="s">
        <v>48</v>
      </c>
      <c r="H24" s="41">
        <f>H16</f>
        <v>699.51</v>
      </c>
    </row>
    <row r="25" spans="1:11" ht="15.75" thickBot="1" x14ac:dyDescent="0.3">
      <c r="A25" s="56">
        <v>15</v>
      </c>
      <c r="B25" s="42" t="s">
        <v>49</v>
      </c>
      <c r="C25" s="38">
        <f>IF(C15&gt;0,C22+C21+C20+C19+C18+C11+C9+C8+C7+C23,C22+C21+C20+C19+C18+C9+C8+C7+C23)</f>
        <v>281.28999999999996</v>
      </c>
      <c r="D25" s="49">
        <f>SUM(C25:C25)</f>
        <v>281.28999999999996</v>
      </c>
      <c r="E25" s="20" t="s">
        <v>50</v>
      </c>
      <c r="F25" s="56">
        <v>15</v>
      </c>
      <c r="G25" s="42" t="s">
        <v>49</v>
      </c>
      <c r="H25" s="38">
        <f>IF(H15&gt;0,H22+H21+H20+H19+H18+H11+H9+H8+H7+H23,H22+H21+H20+H19+H18+H9+H8+H7+H23)</f>
        <v>348.97999999999996</v>
      </c>
      <c r="I25" s="49">
        <f>SUM(H25:H25)</f>
        <v>348.97999999999996</v>
      </c>
      <c r="J25" s="20" t="s">
        <v>50</v>
      </c>
    </row>
    <row r="26" spans="1:11" x14ac:dyDescent="0.25">
      <c r="A26" s="56">
        <v>16</v>
      </c>
      <c r="B26" s="42" t="s">
        <v>4</v>
      </c>
      <c r="C26" s="65">
        <v>189</v>
      </c>
      <c r="D26" s="57"/>
      <c r="F26" s="56">
        <v>16</v>
      </c>
      <c r="G26" s="42" t="s">
        <v>4</v>
      </c>
      <c r="H26" s="58"/>
      <c r="I26" s="57"/>
    </row>
    <row r="27" spans="1:11" x14ac:dyDescent="0.25">
      <c r="A27" s="56">
        <v>17</v>
      </c>
      <c r="B27" s="42" t="s">
        <v>5</v>
      </c>
      <c r="C27" s="65">
        <v>53</v>
      </c>
      <c r="D27" s="59"/>
      <c r="F27" s="56">
        <v>17</v>
      </c>
      <c r="G27" s="42" t="s">
        <v>5</v>
      </c>
      <c r="H27" s="66"/>
      <c r="I27" s="59"/>
    </row>
    <row r="28" spans="1:11" x14ac:dyDescent="0.25">
      <c r="A28" s="56">
        <v>18</v>
      </c>
      <c r="B28" s="42" t="s">
        <v>51</v>
      </c>
      <c r="C28" s="65">
        <v>37.5</v>
      </c>
      <c r="D28" s="59"/>
      <c r="F28" s="56">
        <v>18</v>
      </c>
      <c r="G28" s="42" t="s">
        <v>51</v>
      </c>
      <c r="H28" s="58"/>
      <c r="I28" s="59"/>
    </row>
    <row r="29" spans="1:11" ht="15.75" thickBot="1" x14ac:dyDescent="0.3">
      <c r="A29" s="56">
        <v>19</v>
      </c>
      <c r="B29" s="42" t="s">
        <v>52</v>
      </c>
      <c r="C29" s="38">
        <f>SUM(C24,C26:C28)</f>
        <v>699.51</v>
      </c>
      <c r="D29" s="60"/>
      <c r="E29" s="20" t="s">
        <v>53</v>
      </c>
      <c r="F29" s="56">
        <v>19</v>
      </c>
      <c r="G29" s="42" t="s">
        <v>52</v>
      </c>
      <c r="H29" s="38">
        <f>SUM(H24,H26:H28)</f>
        <v>699.51</v>
      </c>
      <c r="I29" s="60"/>
      <c r="J29" s="20" t="s">
        <v>53</v>
      </c>
    </row>
    <row r="30" spans="1:11" ht="15.75" thickBot="1" x14ac:dyDescent="0.3">
      <c r="A30" s="61">
        <v>20</v>
      </c>
      <c r="B30" s="62" t="s">
        <v>54</v>
      </c>
      <c r="C30" s="63">
        <f>C25+C29</f>
        <v>980.8</v>
      </c>
      <c r="D30" s="64">
        <f>SUM(C30:C30)</f>
        <v>980.8</v>
      </c>
      <c r="E30" s="20" t="s">
        <v>55</v>
      </c>
      <c r="F30" s="61">
        <v>20</v>
      </c>
      <c r="G30" s="62" t="s">
        <v>54</v>
      </c>
      <c r="H30" s="63">
        <f>H25+H29</f>
        <v>1048.49</v>
      </c>
      <c r="I30" s="64">
        <f>SUM(H30:H30)</f>
        <v>1048.49</v>
      </c>
      <c r="J30" s="20" t="s">
        <v>55</v>
      </c>
      <c r="K30" s="32"/>
    </row>
    <row r="31" spans="1:11" x14ac:dyDescent="0.25">
      <c r="K31" s="32"/>
    </row>
    <row r="32" spans="1:11" x14ac:dyDescent="0.25">
      <c r="K32" s="32"/>
    </row>
    <row r="34" spans="2:11" x14ac:dyDescent="0.25">
      <c r="B34" s="20" t="s">
        <v>56</v>
      </c>
      <c r="D34" s="67" t="s">
        <v>67</v>
      </c>
      <c r="E34" s="67"/>
      <c r="F34" s="67"/>
      <c r="G34" s="67"/>
      <c r="H34" s="67"/>
      <c r="I34" s="67"/>
      <c r="J34" s="67"/>
      <c r="K34" s="67"/>
    </row>
    <row r="35" spans="2:11" x14ac:dyDescent="0.25">
      <c r="B35" s="20" t="s">
        <v>57</v>
      </c>
      <c r="D35" s="67"/>
      <c r="E35" s="67"/>
      <c r="F35" s="67"/>
      <c r="G35" s="67"/>
      <c r="H35" s="67"/>
      <c r="I35" s="67"/>
      <c r="J35" s="67"/>
      <c r="K35" s="67"/>
    </row>
    <row r="36" spans="2:11" x14ac:dyDescent="0.25">
      <c r="B36" s="20" t="s">
        <v>58</v>
      </c>
      <c r="D36" s="67"/>
      <c r="E36" s="67"/>
      <c r="F36" s="67"/>
      <c r="G36" s="67"/>
      <c r="H36" s="67"/>
      <c r="I36" s="67"/>
      <c r="J36" s="67"/>
      <c r="K36" s="67"/>
    </row>
    <row r="37" spans="2:11" x14ac:dyDescent="0.25">
      <c r="B37" s="20" t="s">
        <v>59</v>
      </c>
      <c r="D37" s="67"/>
      <c r="E37" s="67"/>
      <c r="F37" s="67"/>
      <c r="G37" s="67"/>
      <c r="H37" s="67"/>
      <c r="I37" s="67"/>
      <c r="J37" s="67"/>
      <c r="K37" s="67"/>
    </row>
    <row r="38" spans="2:11" x14ac:dyDescent="0.25">
      <c r="B38" s="20" t="s">
        <v>60</v>
      </c>
      <c r="D38" s="67"/>
      <c r="E38" s="67"/>
      <c r="F38" s="67"/>
      <c r="G38" s="67"/>
      <c r="H38" s="67"/>
      <c r="I38" s="67"/>
      <c r="J38" s="67"/>
      <c r="K38" s="67"/>
    </row>
    <row r="39" spans="2:11" x14ac:dyDescent="0.25">
      <c r="B39" s="20" t="s">
        <v>61</v>
      </c>
      <c r="D39" s="67"/>
      <c r="E39" s="67"/>
      <c r="F39" s="67"/>
      <c r="G39" s="67"/>
      <c r="H39" s="67"/>
      <c r="I39" s="67"/>
      <c r="J39" s="67"/>
      <c r="K39" s="67"/>
    </row>
    <row r="40" spans="2:11" x14ac:dyDescent="0.25">
      <c r="B40" s="20" t="s">
        <v>62</v>
      </c>
      <c r="D40" s="67"/>
      <c r="E40" s="67"/>
      <c r="F40" s="67"/>
      <c r="G40" s="67"/>
      <c r="H40" s="67"/>
      <c r="I40" s="67"/>
      <c r="J40" s="67"/>
      <c r="K40" s="67"/>
    </row>
    <row r="41" spans="2:11" x14ac:dyDescent="0.25">
      <c r="B41" s="20" t="s">
        <v>63</v>
      </c>
      <c r="D41" s="67"/>
      <c r="E41" s="67"/>
      <c r="F41" s="67"/>
      <c r="G41" s="67"/>
      <c r="H41" s="67"/>
      <c r="I41" s="67"/>
      <c r="J41" s="67"/>
      <c r="K41" s="67"/>
    </row>
    <row r="42" spans="2:11" x14ac:dyDescent="0.25">
      <c r="B42" s="20" t="s">
        <v>64</v>
      </c>
      <c r="D42" s="67"/>
      <c r="E42" s="67"/>
      <c r="F42" s="67"/>
      <c r="G42" s="67"/>
      <c r="H42" s="67"/>
      <c r="I42" s="67"/>
      <c r="J42" s="67"/>
      <c r="K42" s="67"/>
    </row>
    <row r="43" spans="2:11" x14ac:dyDescent="0.25">
      <c r="F43" s="32"/>
    </row>
    <row r="44" spans="2:11" x14ac:dyDescent="0.25">
      <c r="F44" s="32"/>
    </row>
    <row r="45" spans="2:11" x14ac:dyDescent="0.25">
      <c r="F45" s="32"/>
    </row>
    <row r="46" spans="2:11" x14ac:dyDescent="0.25">
      <c r="F46" s="32"/>
    </row>
  </sheetData>
  <mergeCells count="7">
    <mergeCell ref="D34:K42"/>
    <mergeCell ref="A1:D2"/>
    <mergeCell ref="F1:I2"/>
    <mergeCell ref="D7:D9"/>
    <mergeCell ref="I7:I9"/>
    <mergeCell ref="D18:D20"/>
    <mergeCell ref="I18:I20"/>
  </mergeCells>
  <pageMargins left="0.70833333333333337" right="0.70833333333333337" top="0.74791666666666667" bottom="0.74791666666666667" header="0.31458333333333333" footer="0.31458333333333333"/>
  <pageSetup paperSize="9" scale="77" firstPageNumber="429496319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948D6-31F6-4F27-A047-3FE487D13128}">
  <dimension ref="A2:BY19"/>
  <sheetViews>
    <sheetView topLeftCell="A28" zoomScale="85" zoomScaleNormal="85" workbookViewId="0">
      <selection activeCell="C7" sqref="C7"/>
    </sheetView>
  </sheetViews>
  <sheetFormatPr defaultRowHeight="15" x14ac:dyDescent="0.25"/>
  <cols>
    <col min="2" max="2" width="29.5703125" customWidth="1"/>
    <col min="3" max="3" width="10.140625" bestFit="1" customWidth="1"/>
    <col min="4" max="4" width="10.85546875" customWidth="1"/>
    <col min="38" max="38" width="9.7109375" bestFit="1" customWidth="1"/>
  </cols>
  <sheetData>
    <row r="2" spans="1:77" x14ac:dyDescent="0.25"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>
        <v>12</v>
      </c>
      <c r="O2" s="8">
        <v>13</v>
      </c>
      <c r="P2" s="8">
        <v>14</v>
      </c>
      <c r="Q2" s="8">
        <v>15</v>
      </c>
      <c r="R2" s="8">
        <v>16</v>
      </c>
      <c r="S2" s="8">
        <v>17</v>
      </c>
      <c r="T2" s="8">
        <v>18</v>
      </c>
      <c r="U2" s="8">
        <v>19</v>
      </c>
      <c r="V2" s="8">
        <v>20</v>
      </c>
      <c r="W2" s="8">
        <v>21</v>
      </c>
      <c r="X2" s="8">
        <v>22</v>
      </c>
      <c r="Y2" s="8">
        <v>23</v>
      </c>
      <c r="Z2" s="8">
        <v>24</v>
      </c>
      <c r="AA2" s="8">
        <v>25</v>
      </c>
      <c r="AB2" s="8">
        <v>26</v>
      </c>
      <c r="AC2" s="8">
        <v>27</v>
      </c>
      <c r="AD2" s="8">
        <v>28</v>
      </c>
      <c r="AE2" s="8">
        <v>29</v>
      </c>
      <c r="AF2" s="8">
        <v>30</v>
      </c>
      <c r="AG2" s="8">
        <v>31</v>
      </c>
      <c r="AH2" s="8">
        <v>32</v>
      </c>
      <c r="AI2" s="8">
        <v>33</v>
      </c>
      <c r="AJ2" s="8">
        <v>34</v>
      </c>
      <c r="AK2" s="8">
        <v>35</v>
      </c>
      <c r="AL2" s="8">
        <v>36</v>
      </c>
    </row>
    <row r="3" spans="1:77" x14ac:dyDescent="0.25">
      <c r="A3" s="3"/>
      <c r="B3" s="2" t="s">
        <v>11</v>
      </c>
      <c r="C3" s="6"/>
      <c r="D3" s="4">
        <v>50</v>
      </c>
      <c r="E3" s="4">
        <v>50</v>
      </c>
      <c r="F3" s="4">
        <v>50</v>
      </c>
      <c r="G3" s="4">
        <v>50</v>
      </c>
      <c r="H3" s="4">
        <v>50</v>
      </c>
      <c r="I3" s="4">
        <v>50</v>
      </c>
      <c r="J3" s="4">
        <v>50</v>
      </c>
      <c r="K3" s="4">
        <v>50</v>
      </c>
      <c r="L3" s="4">
        <v>50</v>
      </c>
      <c r="M3" s="4">
        <v>50</v>
      </c>
      <c r="N3" s="4">
        <v>50</v>
      </c>
      <c r="O3" s="4">
        <v>50</v>
      </c>
      <c r="P3" s="4">
        <v>50</v>
      </c>
      <c r="Q3" s="4">
        <v>50</v>
      </c>
      <c r="R3" s="4">
        <v>50</v>
      </c>
      <c r="S3" s="4">
        <v>50</v>
      </c>
      <c r="T3" s="4">
        <v>50</v>
      </c>
      <c r="U3" s="4">
        <v>50</v>
      </c>
      <c r="V3" s="4">
        <v>50</v>
      </c>
      <c r="W3" s="4">
        <v>50</v>
      </c>
      <c r="X3" s="4">
        <v>50</v>
      </c>
      <c r="Y3" s="4">
        <v>50</v>
      </c>
      <c r="Z3" s="4">
        <v>50</v>
      </c>
      <c r="AA3" s="4">
        <v>50</v>
      </c>
      <c r="AB3" s="4">
        <v>180</v>
      </c>
      <c r="AC3" s="4">
        <v>200</v>
      </c>
      <c r="AD3" s="4">
        <v>500</v>
      </c>
      <c r="AE3" s="4">
        <v>500</v>
      </c>
      <c r="AF3" s="4">
        <v>1000</v>
      </c>
      <c r="AG3" s="4">
        <v>1000</v>
      </c>
      <c r="AH3" s="4">
        <v>1000</v>
      </c>
      <c r="AI3" s="4">
        <v>1000</v>
      </c>
      <c r="AJ3" s="4">
        <v>1000</v>
      </c>
      <c r="AK3" s="4">
        <v>1000</v>
      </c>
      <c r="AL3" s="4">
        <v>1000</v>
      </c>
    </row>
    <row r="4" spans="1:77" x14ac:dyDescent="0.25">
      <c r="B4" s="1" t="s">
        <v>3</v>
      </c>
      <c r="C4" s="4">
        <v>420</v>
      </c>
      <c r="D4" s="2">
        <f>C4+D3</f>
        <v>470</v>
      </c>
      <c r="E4" s="2">
        <f t="shared" ref="E4:AL4" si="0">D4+E3</f>
        <v>520</v>
      </c>
      <c r="F4" s="2">
        <f t="shared" si="0"/>
        <v>570</v>
      </c>
      <c r="G4" s="2">
        <f t="shared" si="0"/>
        <v>620</v>
      </c>
      <c r="H4" s="2">
        <f t="shared" si="0"/>
        <v>670</v>
      </c>
      <c r="I4" s="2">
        <f t="shared" si="0"/>
        <v>720</v>
      </c>
      <c r="J4" s="2">
        <f t="shared" si="0"/>
        <v>770</v>
      </c>
      <c r="K4" s="2">
        <f t="shared" si="0"/>
        <v>820</v>
      </c>
      <c r="L4" s="2">
        <f t="shared" si="0"/>
        <v>870</v>
      </c>
      <c r="M4" s="2">
        <f t="shared" si="0"/>
        <v>920</v>
      </c>
      <c r="N4" s="2">
        <f t="shared" si="0"/>
        <v>970</v>
      </c>
      <c r="O4" s="2">
        <f t="shared" si="0"/>
        <v>1020</v>
      </c>
      <c r="P4" s="2">
        <f t="shared" si="0"/>
        <v>1070</v>
      </c>
      <c r="Q4" s="2">
        <f t="shared" si="0"/>
        <v>1120</v>
      </c>
      <c r="R4" s="2">
        <f t="shared" si="0"/>
        <v>1170</v>
      </c>
      <c r="S4" s="2">
        <f t="shared" si="0"/>
        <v>1220</v>
      </c>
      <c r="T4" s="2">
        <f t="shared" si="0"/>
        <v>1270</v>
      </c>
      <c r="U4" s="2">
        <f t="shared" si="0"/>
        <v>1320</v>
      </c>
      <c r="V4" s="2">
        <f t="shared" si="0"/>
        <v>1370</v>
      </c>
      <c r="W4" s="2">
        <f t="shared" si="0"/>
        <v>1420</v>
      </c>
      <c r="X4" s="2">
        <f t="shared" si="0"/>
        <v>1470</v>
      </c>
      <c r="Y4" s="2">
        <f t="shared" si="0"/>
        <v>1520</v>
      </c>
      <c r="Z4" s="2">
        <f t="shared" si="0"/>
        <v>1570</v>
      </c>
      <c r="AA4" s="2">
        <f t="shared" si="0"/>
        <v>1620</v>
      </c>
      <c r="AB4" s="2">
        <f t="shared" si="0"/>
        <v>1800</v>
      </c>
      <c r="AC4" s="2">
        <f t="shared" si="0"/>
        <v>2000</v>
      </c>
      <c r="AD4" s="2">
        <f t="shared" si="0"/>
        <v>2500</v>
      </c>
      <c r="AE4" s="2">
        <f t="shared" si="0"/>
        <v>3000</v>
      </c>
      <c r="AF4" s="2">
        <f t="shared" si="0"/>
        <v>4000</v>
      </c>
      <c r="AG4" s="2">
        <f t="shared" si="0"/>
        <v>5000</v>
      </c>
      <c r="AH4" s="2">
        <f t="shared" si="0"/>
        <v>6000</v>
      </c>
      <c r="AI4" s="2">
        <f t="shared" si="0"/>
        <v>7000</v>
      </c>
      <c r="AJ4" s="2">
        <f t="shared" si="0"/>
        <v>8000</v>
      </c>
      <c r="AK4" s="2">
        <f t="shared" si="0"/>
        <v>9000</v>
      </c>
      <c r="AL4" s="2">
        <f t="shared" si="0"/>
        <v>10000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</row>
    <row r="5" spans="1:77" x14ac:dyDescent="0.25">
      <c r="B5" s="1" t="s">
        <v>1</v>
      </c>
      <c r="C5" s="4">
        <v>1</v>
      </c>
      <c r="D5" s="2">
        <f>C5</f>
        <v>1</v>
      </c>
      <c r="E5" s="2">
        <f t="shared" ref="E5:AF5" si="1">D5</f>
        <v>1</v>
      </c>
      <c r="F5" s="2">
        <f t="shared" si="1"/>
        <v>1</v>
      </c>
      <c r="G5" s="2">
        <f t="shared" si="1"/>
        <v>1</v>
      </c>
      <c r="H5" s="2">
        <f t="shared" si="1"/>
        <v>1</v>
      </c>
      <c r="I5" s="2">
        <f t="shared" si="1"/>
        <v>1</v>
      </c>
      <c r="J5" s="2">
        <f t="shared" si="1"/>
        <v>1</v>
      </c>
      <c r="K5" s="2">
        <f t="shared" si="1"/>
        <v>1</v>
      </c>
      <c r="L5" s="2">
        <f t="shared" si="1"/>
        <v>1</v>
      </c>
      <c r="M5" s="2">
        <f t="shared" si="1"/>
        <v>1</v>
      </c>
      <c r="N5" s="2">
        <f t="shared" si="1"/>
        <v>1</v>
      </c>
      <c r="O5" s="2">
        <f t="shared" si="1"/>
        <v>1</v>
      </c>
      <c r="P5" s="2">
        <f t="shared" si="1"/>
        <v>1</v>
      </c>
      <c r="Q5" s="2">
        <f t="shared" si="1"/>
        <v>1</v>
      </c>
      <c r="R5" s="2">
        <f t="shared" si="1"/>
        <v>1</v>
      </c>
      <c r="S5" s="2">
        <f t="shared" si="1"/>
        <v>1</v>
      </c>
      <c r="T5" s="2">
        <f t="shared" si="1"/>
        <v>1</v>
      </c>
      <c r="U5" s="2">
        <f t="shared" si="1"/>
        <v>1</v>
      </c>
      <c r="V5" s="2">
        <f t="shared" si="1"/>
        <v>1</v>
      </c>
      <c r="W5" s="2">
        <f t="shared" si="1"/>
        <v>1</v>
      </c>
      <c r="X5" s="2">
        <f t="shared" si="1"/>
        <v>1</v>
      </c>
      <c r="Y5" s="2">
        <f t="shared" si="1"/>
        <v>1</v>
      </c>
      <c r="Z5" s="2">
        <f t="shared" si="1"/>
        <v>1</v>
      </c>
      <c r="AA5" s="2">
        <f t="shared" si="1"/>
        <v>1</v>
      </c>
      <c r="AB5" s="2">
        <f t="shared" si="1"/>
        <v>1</v>
      </c>
      <c r="AC5" s="2">
        <f t="shared" si="1"/>
        <v>1</v>
      </c>
      <c r="AD5" s="2">
        <f t="shared" si="1"/>
        <v>1</v>
      </c>
      <c r="AE5" s="2">
        <f t="shared" si="1"/>
        <v>1</v>
      </c>
      <c r="AF5" s="2">
        <f t="shared" si="1"/>
        <v>1</v>
      </c>
      <c r="AG5" s="2">
        <f t="shared" ref="AG5:AI5" si="2">AF5</f>
        <v>1</v>
      </c>
      <c r="AH5" s="2">
        <f t="shared" si="2"/>
        <v>1</v>
      </c>
      <c r="AI5" s="2">
        <f t="shared" si="2"/>
        <v>1</v>
      </c>
      <c r="AJ5" s="2">
        <f t="shared" ref="AJ5:AL5" si="3">AI5</f>
        <v>1</v>
      </c>
      <c r="AK5" s="2">
        <f t="shared" si="3"/>
        <v>1</v>
      </c>
      <c r="AL5" s="2">
        <f t="shared" si="3"/>
        <v>1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</row>
    <row r="6" spans="1:77" x14ac:dyDescent="0.25">
      <c r="B6" s="1" t="s">
        <v>4</v>
      </c>
      <c r="C6" s="4">
        <f>21*9</f>
        <v>189</v>
      </c>
      <c r="D6" s="2">
        <f>C6</f>
        <v>189</v>
      </c>
      <c r="E6" s="2">
        <f t="shared" ref="E6:AF6" si="4">D6</f>
        <v>189</v>
      </c>
      <c r="F6" s="2">
        <f t="shared" si="4"/>
        <v>189</v>
      </c>
      <c r="G6" s="2">
        <f t="shared" si="4"/>
        <v>189</v>
      </c>
      <c r="H6" s="2">
        <f t="shared" si="4"/>
        <v>189</v>
      </c>
      <c r="I6" s="2">
        <f t="shared" si="4"/>
        <v>189</v>
      </c>
      <c r="J6" s="2">
        <f t="shared" si="4"/>
        <v>189</v>
      </c>
      <c r="K6" s="2">
        <f t="shared" si="4"/>
        <v>189</v>
      </c>
      <c r="L6" s="2">
        <f t="shared" si="4"/>
        <v>189</v>
      </c>
      <c r="M6" s="2">
        <f t="shared" si="4"/>
        <v>189</v>
      </c>
      <c r="N6" s="2">
        <f t="shared" si="4"/>
        <v>189</v>
      </c>
      <c r="O6" s="2">
        <f t="shared" si="4"/>
        <v>189</v>
      </c>
      <c r="P6" s="2">
        <f t="shared" si="4"/>
        <v>189</v>
      </c>
      <c r="Q6" s="2">
        <f t="shared" si="4"/>
        <v>189</v>
      </c>
      <c r="R6" s="2">
        <f t="shared" si="4"/>
        <v>189</v>
      </c>
      <c r="S6" s="2">
        <f t="shared" si="4"/>
        <v>189</v>
      </c>
      <c r="T6" s="2">
        <f t="shared" si="4"/>
        <v>189</v>
      </c>
      <c r="U6" s="2">
        <f t="shared" si="4"/>
        <v>189</v>
      </c>
      <c r="V6" s="2">
        <f t="shared" si="4"/>
        <v>189</v>
      </c>
      <c r="W6" s="2">
        <f t="shared" si="4"/>
        <v>189</v>
      </c>
      <c r="X6" s="2">
        <f t="shared" si="4"/>
        <v>189</v>
      </c>
      <c r="Y6" s="2">
        <f t="shared" si="4"/>
        <v>189</v>
      </c>
      <c r="Z6" s="2">
        <f t="shared" si="4"/>
        <v>189</v>
      </c>
      <c r="AA6" s="2">
        <f t="shared" si="4"/>
        <v>189</v>
      </c>
      <c r="AB6" s="2">
        <f t="shared" si="4"/>
        <v>189</v>
      </c>
      <c r="AC6" s="2">
        <f t="shared" si="4"/>
        <v>189</v>
      </c>
      <c r="AD6" s="2">
        <f t="shared" si="4"/>
        <v>189</v>
      </c>
      <c r="AE6" s="2">
        <f t="shared" si="4"/>
        <v>189</v>
      </c>
      <c r="AF6" s="2">
        <f t="shared" si="4"/>
        <v>189</v>
      </c>
      <c r="AG6" s="2">
        <f t="shared" ref="AG6:AI6" si="5">AF6</f>
        <v>189</v>
      </c>
      <c r="AH6" s="2">
        <f t="shared" si="5"/>
        <v>189</v>
      </c>
      <c r="AI6" s="2">
        <f t="shared" si="5"/>
        <v>189</v>
      </c>
      <c r="AJ6" s="2">
        <f t="shared" ref="AJ6:AL6" si="6">AI6</f>
        <v>189</v>
      </c>
      <c r="AK6" s="2">
        <f t="shared" si="6"/>
        <v>189</v>
      </c>
      <c r="AL6" s="2">
        <f t="shared" si="6"/>
        <v>189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</row>
    <row r="7" spans="1:77" x14ac:dyDescent="0.25">
      <c r="B7" s="1" t="s">
        <v>5</v>
      </c>
      <c r="C7" s="4">
        <v>53</v>
      </c>
      <c r="D7" s="2">
        <f>C7</f>
        <v>53</v>
      </c>
      <c r="E7" s="2">
        <f t="shared" ref="E7:AF7" si="7">D7</f>
        <v>53</v>
      </c>
      <c r="F7" s="2">
        <f t="shared" si="7"/>
        <v>53</v>
      </c>
      <c r="G7" s="2">
        <f t="shared" si="7"/>
        <v>53</v>
      </c>
      <c r="H7" s="2">
        <f t="shared" si="7"/>
        <v>53</v>
      </c>
      <c r="I7" s="2">
        <f t="shared" si="7"/>
        <v>53</v>
      </c>
      <c r="J7" s="2">
        <f t="shared" si="7"/>
        <v>53</v>
      </c>
      <c r="K7" s="2">
        <f t="shared" si="7"/>
        <v>53</v>
      </c>
      <c r="L7" s="2">
        <f t="shared" si="7"/>
        <v>53</v>
      </c>
      <c r="M7" s="2">
        <f t="shared" si="7"/>
        <v>53</v>
      </c>
      <c r="N7" s="2">
        <f t="shared" si="7"/>
        <v>53</v>
      </c>
      <c r="O7" s="2">
        <f t="shared" si="7"/>
        <v>53</v>
      </c>
      <c r="P7" s="2">
        <f t="shared" si="7"/>
        <v>53</v>
      </c>
      <c r="Q7" s="2">
        <f t="shared" si="7"/>
        <v>53</v>
      </c>
      <c r="R7" s="2">
        <f t="shared" si="7"/>
        <v>53</v>
      </c>
      <c r="S7" s="2">
        <f t="shared" si="7"/>
        <v>53</v>
      </c>
      <c r="T7" s="2">
        <f t="shared" si="7"/>
        <v>53</v>
      </c>
      <c r="U7" s="2">
        <f t="shared" si="7"/>
        <v>53</v>
      </c>
      <c r="V7" s="2">
        <f t="shared" si="7"/>
        <v>53</v>
      </c>
      <c r="W7" s="2">
        <f t="shared" si="7"/>
        <v>53</v>
      </c>
      <c r="X7" s="2">
        <f t="shared" si="7"/>
        <v>53</v>
      </c>
      <c r="Y7" s="2">
        <f t="shared" si="7"/>
        <v>53</v>
      </c>
      <c r="Z7" s="2">
        <f t="shared" si="7"/>
        <v>53</v>
      </c>
      <c r="AA7" s="2">
        <f t="shared" si="7"/>
        <v>53</v>
      </c>
      <c r="AB7" s="2">
        <f t="shared" si="7"/>
        <v>53</v>
      </c>
      <c r="AC7" s="2">
        <f t="shared" si="7"/>
        <v>53</v>
      </c>
      <c r="AD7" s="2">
        <f t="shared" si="7"/>
        <v>53</v>
      </c>
      <c r="AE7" s="2">
        <f t="shared" si="7"/>
        <v>53</v>
      </c>
      <c r="AF7" s="2">
        <f t="shared" si="7"/>
        <v>53</v>
      </c>
      <c r="AG7" s="2">
        <f t="shared" ref="AG7:AI7" si="8">AF7</f>
        <v>53</v>
      </c>
      <c r="AH7" s="2">
        <f t="shared" si="8"/>
        <v>53</v>
      </c>
      <c r="AI7" s="2">
        <f t="shared" si="8"/>
        <v>53</v>
      </c>
      <c r="AJ7" s="2">
        <f t="shared" ref="AJ7:AL7" si="9">AI7</f>
        <v>53</v>
      </c>
      <c r="AK7" s="2">
        <f t="shared" si="9"/>
        <v>53</v>
      </c>
      <c r="AL7" s="2">
        <f t="shared" si="9"/>
        <v>53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</row>
    <row r="8" spans="1:77" x14ac:dyDescent="0.25">
      <c r="B8" s="1" t="s">
        <v>6</v>
      </c>
      <c r="C8" s="4">
        <v>450</v>
      </c>
      <c r="D8" s="2">
        <f>C8</f>
        <v>450</v>
      </c>
      <c r="E8" s="2">
        <f t="shared" ref="E8:AF8" si="10">D8</f>
        <v>450</v>
      </c>
      <c r="F8" s="2">
        <f t="shared" si="10"/>
        <v>450</v>
      </c>
      <c r="G8" s="2">
        <f t="shared" si="10"/>
        <v>450</v>
      </c>
      <c r="H8" s="2">
        <f t="shared" si="10"/>
        <v>450</v>
      </c>
      <c r="I8" s="2">
        <f t="shared" si="10"/>
        <v>450</v>
      </c>
      <c r="J8" s="2">
        <f t="shared" si="10"/>
        <v>450</v>
      </c>
      <c r="K8" s="2">
        <f t="shared" si="10"/>
        <v>450</v>
      </c>
      <c r="L8" s="2">
        <f t="shared" si="10"/>
        <v>450</v>
      </c>
      <c r="M8" s="2">
        <f t="shared" si="10"/>
        <v>450</v>
      </c>
      <c r="N8" s="2">
        <f t="shared" si="10"/>
        <v>450</v>
      </c>
      <c r="O8" s="2">
        <f t="shared" si="10"/>
        <v>450</v>
      </c>
      <c r="P8" s="2">
        <f t="shared" si="10"/>
        <v>450</v>
      </c>
      <c r="Q8" s="2">
        <f t="shared" si="10"/>
        <v>450</v>
      </c>
      <c r="R8" s="2">
        <f t="shared" si="10"/>
        <v>450</v>
      </c>
      <c r="S8" s="2">
        <f t="shared" si="10"/>
        <v>450</v>
      </c>
      <c r="T8" s="2">
        <f t="shared" si="10"/>
        <v>450</v>
      </c>
      <c r="U8" s="2">
        <f t="shared" si="10"/>
        <v>450</v>
      </c>
      <c r="V8" s="2">
        <f t="shared" si="10"/>
        <v>450</v>
      </c>
      <c r="W8" s="2">
        <f t="shared" si="10"/>
        <v>450</v>
      </c>
      <c r="X8" s="2">
        <f t="shared" si="10"/>
        <v>450</v>
      </c>
      <c r="Y8" s="2">
        <f t="shared" si="10"/>
        <v>450</v>
      </c>
      <c r="Z8" s="2">
        <f t="shared" si="10"/>
        <v>450</v>
      </c>
      <c r="AA8" s="2">
        <f t="shared" si="10"/>
        <v>450</v>
      </c>
      <c r="AB8" s="2">
        <f t="shared" si="10"/>
        <v>450</v>
      </c>
      <c r="AC8" s="2">
        <f t="shared" si="10"/>
        <v>450</v>
      </c>
      <c r="AD8" s="2">
        <f t="shared" si="10"/>
        <v>450</v>
      </c>
      <c r="AE8" s="2">
        <f t="shared" si="10"/>
        <v>450</v>
      </c>
      <c r="AF8" s="2">
        <f t="shared" si="10"/>
        <v>450</v>
      </c>
      <c r="AG8" s="2">
        <f t="shared" ref="AG8:AI8" si="11">AF8</f>
        <v>450</v>
      </c>
      <c r="AH8" s="2">
        <f t="shared" si="11"/>
        <v>450</v>
      </c>
      <c r="AI8" s="2">
        <f t="shared" si="11"/>
        <v>450</v>
      </c>
      <c r="AJ8" s="2">
        <f t="shared" ref="AJ8:AL8" si="12">AI8</f>
        <v>450</v>
      </c>
      <c r="AK8" s="2">
        <f t="shared" si="12"/>
        <v>450</v>
      </c>
      <c r="AL8" s="2">
        <f t="shared" si="12"/>
        <v>450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</row>
    <row r="9" spans="1:77" x14ac:dyDescent="0.25">
      <c r="B9" s="1" t="s">
        <v>9</v>
      </c>
      <c r="C9" s="2">
        <f>C8/12</f>
        <v>37.5</v>
      </c>
      <c r="D9" s="2">
        <f t="shared" ref="D9:AF9" si="13">D8/12</f>
        <v>37.5</v>
      </c>
      <c r="E9" s="2">
        <f t="shared" si="13"/>
        <v>37.5</v>
      </c>
      <c r="F9" s="2">
        <f t="shared" si="13"/>
        <v>37.5</v>
      </c>
      <c r="G9" s="2">
        <f t="shared" si="13"/>
        <v>37.5</v>
      </c>
      <c r="H9" s="2">
        <f t="shared" si="13"/>
        <v>37.5</v>
      </c>
      <c r="I9" s="2">
        <f t="shared" si="13"/>
        <v>37.5</v>
      </c>
      <c r="J9" s="2">
        <f t="shared" si="13"/>
        <v>37.5</v>
      </c>
      <c r="K9" s="2">
        <f t="shared" si="13"/>
        <v>37.5</v>
      </c>
      <c r="L9" s="2">
        <f t="shared" si="13"/>
        <v>37.5</v>
      </c>
      <c r="M9" s="2">
        <f t="shared" si="13"/>
        <v>37.5</v>
      </c>
      <c r="N9" s="2">
        <f t="shared" si="13"/>
        <v>37.5</v>
      </c>
      <c r="O9" s="2">
        <f t="shared" si="13"/>
        <v>37.5</v>
      </c>
      <c r="P9" s="2">
        <f t="shared" si="13"/>
        <v>37.5</v>
      </c>
      <c r="Q9" s="2">
        <f t="shared" si="13"/>
        <v>37.5</v>
      </c>
      <c r="R9" s="2">
        <f t="shared" si="13"/>
        <v>37.5</v>
      </c>
      <c r="S9" s="2">
        <f t="shared" si="13"/>
        <v>37.5</v>
      </c>
      <c r="T9" s="2">
        <f t="shared" si="13"/>
        <v>37.5</v>
      </c>
      <c r="U9" s="2">
        <f t="shared" si="13"/>
        <v>37.5</v>
      </c>
      <c r="V9" s="2">
        <f t="shared" si="13"/>
        <v>37.5</v>
      </c>
      <c r="W9" s="2">
        <f t="shared" si="13"/>
        <v>37.5</v>
      </c>
      <c r="X9" s="2">
        <f t="shared" si="13"/>
        <v>37.5</v>
      </c>
      <c r="Y9" s="2">
        <f t="shared" si="13"/>
        <v>37.5</v>
      </c>
      <c r="Z9" s="2">
        <f t="shared" si="13"/>
        <v>37.5</v>
      </c>
      <c r="AA9" s="2">
        <f t="shared" si="13"/>
        <v>37.5</v>
      </c>
      <c r="AB9" s="2">
        <f t="shared" si="13"/>
        <v>37.5</v>
      </c>
      <c r="AC9" s="2">
        <f t="shared" si="13"/>
        <v>37.5</v>
      </c>
      <c r="AD9" s="2">
        <f t="shared" si="13"/>
        <v>37.5</v>
      </c>
      <c r="AE9" s="2">
        <f t="shared" si="13"/>
        <v>37.5</v>
      </c>
      <c r="AF9" s="2">
        <f t="shared" si="13"/>
        <v>37.5</v>
      </c>
      <c r="AG9" s="2">
        <f t="shared" ref="AG9" si="14">AG8/12</f>
        <v>37.5</v>
      </c>
      <c r="AH9" s="2">
        <f t="shared" ref="AH9" si="15">AH8/12</f>
        <v>37.5</v>
      </c>
      <c r="AI9" s="2">
        <f t="shared" ref="AI9" si="16">AI8/12</f>
        <v>37.5</v>
      </c>
      <c r="AJ9" s="2">
        <f t="shared" ref="AJ9" si="17">AJ8/12</f>
        <v>37.5</v>
      </c>
      <c r="AK9" s="2">
        <f t="shared" ref="AK9" si="18">AK8/12</f>
        <v>37.5</v>
      </c>
      <c r="AL9" s="2">
        <f t="shared" ref="AL9" si="19">AL8/12</f>
        <v>37.5</v>
      </c>
    </row>
    <row r="10" spans="1:77" s="14" customFormat="1" x14ac:dyDescent="0.25">
      <c r="B10" s="15" t="s">
        <v>19</v>
      </c>
      <c r="C10" s="16">
        <f>SUM(C4+C6+C7+(C8/12))</f>
        <v>699.5</v>
      </c>
      <c r="D10" s="16">
        <f>SUM(D4+D6+D7+(D8/12))</f>
        <v>749.5</v>
      </c>
      <c r="E10" s="16">
        <f t="shared" ref="E10:AF10" si="20">SUM(E4+E6+E7+(E8/12))</f>
        <v>799.5</v>
      </c>
      <c r="F10" s="16">
        <f t="shared" si="20"/>
        <v>849.5</v>
      </c>
      <c r="G10" s="16">
        <f t="shared" si="20"/>
        <v>899.5</v>
      </c>
      <c r="H10" s="16">
        <f t="shared" si="20"/>
        <v>949.5</v>
      </c>
      <c r="I10" s="16">
        <f t="shared" si="20"/>
        <v>999.5</v>
      </c>
      <c r="J10" s="16">
        <f t="shared" si="20"/>
        <v>1049.5</v>
      </c>
      <c r="K10" s="16">
        <f t="shared" si="20"/>
        <v>1099.5</v>
      </c>
      <c r="L10" s="16">
        <f t="shared" si="20"/>
        <v>1149.5</v>
      </c>
      <c r="M10" s="16">
        <f t="shared" si="20"/>
        <v>1199.5</v>
      </c>
      <c r="N10" s="16">
        <f t="shared" si="20"/>
        <v>1249.5</v>
      </c>
      <c r="O10" s="16">
        <f t="shared" si="20"/>
        <v>1299.5</v>
      </c>
      <c r="P10" s="16">
        <f t="shared" si="20"/>
        <v>1349.5</v>
      </c>
      <c r="Q10" s="16">
        <f t="shared" si="20"/>
        <v>1399.5</v>
      </c>
      <c r="R10" s="16">
        <f t="shared" si="20"/>
        <v>1449.5</v>
      </c>
      <c r="S10" s="16">
        <f t="shared" si="20"/>
        <v>1499.5</v>
      </c>
      <c r="T10" s="16">
        <f t="shared" si="20"/>
        <v>1549.5</v>
      </c>
      <c r="U10" s="16">
        <f t="shared" si="20"/>
        <v>1599.5</v>
      </c>
      <c r="V10" s="16">
        <f t="shared" si="20"/>
        <v>1649.5</v>
      </c>
      <c r="W10" s="16">
        <f t="shared" si="20"/>
        <v>1699.5</v>
      </c>
      <c r="X10" s="16">
        <f t="shared" si="20"/>
        <v>1749.5</v>
      </c>
      <c r="Y10" s="16">
        <f t="shared" si="20"/>
        <v>1799.5</v>
      </c>
      <c r="Z10" s="16">
        <f t="shared" si="20"/>
        <v>1849.5</v>
      </c>
      <c r="AA10" s="16">
        <f t="shared" si="20"/>
        <v>1899.5</v>
      </c>
      <c r="AB10" s="16">
        <f t="shared" si="20"/>
        <v>2079.5</v>
      </c>
      <c r="AC10" s="16">
        <f t="shared" si="20"/>
        <v>2279.5</v>
      </c>
      <c r="AD10" s="16">
        <f t="shared" si="20"/>
        <v>2779.5</v>
      </c>
      <c r="AE10" s="16">
        <f t="shared" si="20"/>
        <v>3279.5</v>
      </c>
      <c r="AF10" s="16">
        <f t="shared" si="20"/>
        <v>4279.5</v>
      </c>
      <c r="AG10" s="16">
        <f t="shared" ref="AG10:AI10" si="21">SUM(AG4+AG6+AG7+(AG8/12))</f>
        <v>5279.5</v>
      </c>
      <c r="AH10" s="16">
        <f t="shared" si="21"/>
        <v>6279.5</v>
      </c>
      <c r="AI10" s="16">
        <f t="shared" si="21"/>
        <v>7279.5</v>
      </c>
      <c r="AJ10" s="16">
        <f t="shared" ref="AJ10:AL10" si="22">SUM(AJ4+AJ6+AJ7+(AJ8/12))</f>
        <v>8279.5</v>
      </c>
      <c r="AK10" s="16">
        <f t="shared" si="22"/>
        <v>9279.5</v>
      </c>
      <c r="AL10" s="16">
        <f t="shared" si="22"/>
        <v>10279.5</v>
      </c>
    </row>
    <row r="11" spans="1:77" s="14" customFormat="1" x14ac:dyDescent="0.25">
      <c r="B11" s="15" t="s">
        <v>12</v>
      </c>
      <c r="C11" s="16">
        <f>ROUND(ROUND(IF(C5*300&gt;=C4,C4,C4+ROUND(((C4-(C5*300))*0.111114),2))/0.69,2)*0.415,2)+ROUND((IF(C5*300&gt;=C4,C4,C4+ROUND(((C4-(C5*300))*0.111114),2))-(C5*300))*0.1,2)+ROUND((IF(C5*300&gt;=C4,C4,C4+ROUND(((C4-(C5*300))*0.111114),2))-ROUND((IF(C5*300&gt;=C4,C4,C4+ROUND(((C4-(C5*300))*0.111114),2))-(C5*300))*0.1,2))*0.01,2)+ROUND((IF(1*300&gt;=C4,C4,C4+ROUND(((C4-(1*300))*0.111114),2))/0.69)*0.005,2)</f>
        <v>281.28999999999996</v>
      </c>
      <c r="D11" s="16">
        <f>ROUND(ROUND(IF(D5*300&gt;=D4,D4,D4+ROUND(((D4-(D5*300))*0.111114),2))/0.69,2)*0.415,2)+ROUND((IF(D5*300&gt;=D4,D4,D4+ROUND(((D4-(D5*300))*0.111114),2))-(D5*300))*0.1,2)+ROUND((IF(D5*300&gt;=D4,D4,D4+ROUND(((D4-(D5*300))*0.111114),2))-ROUND((IF(D5*300&gt;=D4,D4,D4+ROUND(((D4-(D5*300))*0.111114),2))-(D5*300))*0.1,2))*0.01,2)+ROUND((IF(1*300&gt;=D4,D4,D4+ROUND(((D4-(1*300))*0.111114),2))/0.69)*0.005,2)</f>
        <v>321.17</v>
      </c>
      <c r="E11" s="16">
        <f t="shared" ref="E11:AF11" si="23">ROUND(ROUND(IF(E5*300&gt;=E4,E4,E4+ROUND(((E4-(E5*300))*0.111114),2))/0.69,2)*0.415,2)+ROUND((IF(E5*300&gt;=E4,E4,E4+ROUND(((E4-(E5*300))*0.111114),2))-(E5*300))*0.1,2)+ROUND((IF(E5*300&gt;=E4,E4,E4+ROUND(((E4-(E5*300))*0.111114),2))-ROUND((IF(E5*300&gt;=E4,E4,E4+ROUND(((E4-(E5*300))*0.111114),2))-(E5*300))*0.1,2))*0.01,2)+ROUND((IF(1*300&gt;=E4,E4,E4+ROUND(((E4-(1*300))*0.111114),2))/0.69)*0.005,2)</f>
        <v>361.05999999999995</v>
      </c>
      <c r="F11" s="16">
        <f t="shared" si="23"/>
        <v>400.92</v>
      </c>
      <c r="G11" s="16">
        <f t="shared" si="23"/>
        <v>440.8</v>
      </c>
      <c r="H11" s="16">
        <f t="shared" si="23"/>
        <v>480.65</v>
      </c>
      <c r="I11" s="16">
        <f t="shared" si="23"/>
        <v>520.54</v>
      </c>
      <c r="J11" s="16">
        <f t="shared" si="23"/>
        <v>560.40000000000009</v>
      </c>
      <c r="K11" s="16">
        <f t="shared" si="23"/>
        <v>600.28000000000009</v>
      </c>
      <c r="L11" s="16">
        <f t="shared" si="23"/>
        <v>640.1400000000001</v>
      </c>
      <c r="M11" s="16">
        <f t="shared" si="23"/>
        <v>680.03</v>
      </c>
      <c r="N11" s="16">
        <f t="shared" si="23"/>
        <v>719.9100000000002</v>
      </c>
      <c r="O11" s="16">
        <f t="shared" si="23"/>
        <v>759.7600000000001</v>
      </c>
      <c r="P11" s="16">
        <f t="shared" si="23"/>
        <v>799.64</v>
      </c>
      <c r="Q11" s="16">
        <f t="shared" si="23"/>
        <v>839.51</v>
      </c>
      <c r="R11" s="16">
        <f t="shared" si="23"/>
        <v>879.39</v>
      </c>
      <c r="S11" s="16">
        <f t="shared" si="23"/>
        <v>919.25000000000011</v>
      </c>
      <c r="T11" s="16">
        <f t="shared" si="23"/>
        <v>959.12</v>
      </c>
      <c r="U11" s="16">
        <f t="shared" si="23"/>
        <v>999.00000000000011</v>
      </c>
      <c r="V11" s="16">
        <f t="shared" si="23"/>
        <v>1038.8699999999999</v>
      </c>
      <c r="W11" s="16">
        <f t="shared" si="23"/>
        <v>1078.75</v>
      </c>
      <c r="X11" s="16">
        <f t="shared" si="23"/>
        <v>1118.6100000000001</v>
      </c>
      <c r="Y11" s="16">
        <f t="shared" si="23"/>
        <v>1158.49</v>
      </c>
      <c r="Z11" s="16">
        <f t="shared" si="23"/>
        <v>1198.3600000000004</v>
      </c>
      <c r="AA11" s="16">
        <f t="shared" si="23"/>
        <v>1238.23</v>
      </c>
      <c r="AB11" s="16">
        <f t="shared" si="23"/>
        <v>1381.77</v>
      </c>
      <c r="AC11" s="16">
        <f t="shared" si="23"/>
        <v>1541.2499999999998</v>
      </c>
      <c r="AD11" s="16">
        <f t="shared" si="23"/>
        <v>1939.9900000000002</v>
      </c>
      <c r="AE11" s="16">
        <f t="shared" si="23"/>
        <v>2338.6999999999998</v>
      </c>
      <c r="AF11" s="16">
        <f t="shared" si="23"/>
        <v>3136.1400000000003</v>
      </c>
      <c r="AG11" s="16">
        <f t="shared" ref="AG11:AI11" si="24">ROUND(ROUND(IF(AG5*300&gt;=AG4,AG4,AG4+ROUND(((AG4-(AG5*300))*0.111114),2))/0.69,2)*0.415,2)+ROUND((IF(AG5*300&gt;=AG4,AG4,AG4+ROUND(((AG4-(AG5*300))*0.111114),2))-(AG5*300))*0.1,2)+ROUND((IF(AG5*300&gt;=AG4,AG4,AG4+ROUND(((AG4-(AG5*300))*0.111114),2))-ROUND((IF(AG5*300&gt;=AG4,AG4,AG4+ROUND(((AG4-(AG5*300))*0.111114),2))-(AG5*300))*0.1,2))*0.01,2)+ROUND((IF(1*300&gt;=AG4,AG4,AG4+ROUND(((AG4-(1*300))*0.111114),2))/0.69)*0.005,2)</f>
        <v>3933.5899999999997</v>
      </c>
      <c r="AH11" s="16">
        <f t="shared" si="24"/>
        <v>4731.03</v>
      </c>
      <c r="AI11" s="16">
        <f t="shared" si="24"/>
        <v>5528.4699999999993</v>
      </c>
      <c r="AJ11" s="16">
        <f t="shared" ref="AJ11:AL11" si="25">ROUND(ROUND(IF(AJ5*300&gt;=AJ4,AJ4,AJ4+ROUND(((AJ4-(AJ5*300))*0.111114),2))/0.69,2)*0.415,2)+ROUND((IF(AJ5*300&gt;=AJ4,AJ4,AJ4+ROUND(((AJ4-(AJ5*300))*0.111114),2))-(AJ5*300))*0.1,2)+ROUND((IF(AJ5*300&gt;=AJ4,AJ4,AJ4+ROUND(((AJ4-(AJ5*300))*0.111114),2))-ROUND((IF(AJ5*300&gt;=AJ4,AJ4,AJ4+ROUND(((AJ4-(AJ5*300))*0.111114),2))-(AJ5*300))*0.1,2))*0.01,2)+ROUND((IF(1*300&gt;=AJ4,AJ4,AJ4+ROUND(((AJ4-(1*300))*0.111114),2))/0.69)*0.005,2)</f>
        <v>6325.91</v>
      </c>
      <c r="AK11" s="16">
        <f t="shared" si="25"/>
        <v>7123.35</v>
      </c>
      <c r="AL11" s="16">
        <f t="shared" si="25"/>
        <v>7920.79</v>
      </c>
    </row>
    <row r="12" spans="1:77" x14ac:dyDescent="0.25">
      <c r="B12" s="11" t="s">
        <v>14</v>
      </c>
      <c r="C12" s="1">
        <f>ROUND(IF(C10&lt;=800,C10,(C10-800)*0.14942529+C10)/0.675,2)</f>
        <v>1036.3</v>
      </c>
      <c r="D12" s="1">
        <f t="shared" ref="D12:AL12" si="26">ROUND(IF(D10&lt;=800,D10,(D10-800)*0.14942529+D10)/0.675,2)</f>
        <v>1110.3699999999999</v>
      </c>
      <c r="E12" s="1">
        <f t="shared" si="26"/>
        <v>1184.44</v>
      </c>
      <c r="F12" s="1">
        <f t="shared" si="26"/>
        <v>1269.48</v>
      </c>
      <c r="G12" s="1">
        <f t="shared" si="26"/>
        <v>1354.62</v>
      </c>
      <c r="H12" s="1">
        <f t="shared" si="26"/>
        <v>1439.76</v>
      </c>
      <c r="I12" s="1">
        <f t="shared" si="26"/>
        <v>1524.9</v>
      </c>
      <c r="J12" s="1">
        <f t="shared" si="26"/>
        <v>1610.05</v>
      </c>
      <c r="K12" s="1">
        <f t="shared" si="26"/>
        <v>1695.19</v>
      </c>
      <c r="L12" s="1">
        <f t="shared" si="26"/>
        <v>1780.33</v>
      </c>
      <c r="M12" s="1">
        <f t="shared" si="26"/>
        <v>1865.47</v>
      </c>
      <c r="N12" s="1">
        <f t="shared" si="26"/>
        <v>1950.62</v>
      </c>
      <c r="O12" s="1">
        <f t="shared" si="26"/>
        <v>2035.76</v>
      </c>
      <c r="P12" s="1">
        <f t="shared" si="26"/>
        <v>2120.9</v>
      </c>
      <c r="Q12" s="1">
        <f t="shared" si="26"/>
        <v>2206.0500000000002</v>
      </c>
      <c r="R12" s="1">
        <f t="shared" si="26"/>
        <v>2291.19</v>
      </c>
      <c r="S12" s="1">
        <f t="shared" si="26"/>
        <v>2376.33</v>
      </c>
      <c r="T12" s="1">
        <f t="shared" si="26"/>
        <v>2461.4699999999998</v>
      </c>
      <c r="U12" s="1">
        <f t="shared" si="26"/>
        <v>2546.62</v>
      </c>
      <c r="V12" s="1">
        <f t="shared" si="26"/>
        <v>2631.76</v>
      </c>
      <c r="W12" s="1">
        <f t="shared" si="26"/>
        <v>2716.9</v>
      </c>
      <c r="X12" s="1">
        <f t="shared" si="26"/>
        <v>2802.04</v>
      </c>
      <c r="Y12" s="1">
        <f t="shared" si="26"/>
        <v>2887.19</v>
      </c>
      <c r="Z12" s="1">
        <f t="shared" si="26"/>
        <v>2972.33</v>
      </c>
      <c r="AA12" s="1">
        <f t="shared" si="26"/>
        <v>3057.47</v>
      </c>
      <c r="AB12" s="1">
        <f t="shared" si="26"/>
        <v>3363.98</v>
      </c>
      <c r="AC12" s="1">
        <f t="shared" si="26"/>
        <v>3704.56</v>
      </c>
      <c r="AD12" s="1">
        <f t="shared" si="26"/>
        <v>4555.9799999999996</v>
      </c>
      <c r="AE12" s="1">
        <f t="shared" si="26"/>
        <v>5407.41</v>
      </c>
      <c r="AF12" s="1">
        <f t="shared" si="26"/>
        <v>7110.26</v>
      </c>
      <c r="AG12" s="1">
        <f t="shared" si="26"/>
        <v>8813.11</v>
      </c>
      <c r="AH12" s="1">
        <f t="shared" si="26"/>
        <v>10515.96</v>
      </c>
      <c r="AI12" s="1">
        <f t="shared" si="26"/>
        <v>12218.82</v>
      </c>
      <c r="AJ12" s="1">
        <f t="shared" si="26"/>
        <v>13921.67</v>
      </c>
      <c r="AK12" s="1">
        <f t="shared" si="26"/>
        <v>15624.52</v>
      </c>
      <c r="AL12" s="1">
        <f t="shared" si="26"/>
        <v>17327.37</v>
      </c>
    </row>
    <row r="13" spans="1:77" x14ac:dyDescent="0.25">
      <c r="B13" s="11" t="s">
        <v>15</v>
      </c>
      <c r="C13" s="1">
        <f>ROUND(ROUND(IF(C10&lt;=800,C10,(C10-800)*0.14942529+C10)/0.675,2)*0.325,2)</f>
        <v>336.8</v>
      </c>
      <c r="D13" s="1">
        <f t="shared" ref="D13:AL13" si="27">ROUND(ROUND(IF(D10&lt;=800,D10,(D10-800)*0.14942529+D10)/0.675,2)*0.325,2)</f>
        <v>360.87</v>
      </c>
      <c r="E13" s="1">
        <f t="shared" si="27"/>
        <v>384.94</v>
      </c>
      <c r="F13" s="1">
        <f t="shared" si="27"/>
        <v>412.58</v>
      </c>
      <c r="G13" s="1">
        <f t="shared" si="27"/>
        <v>440.25</v>
      </c>
      <c r="H13" s="1">
        <f t="shared" si="27"/>
        <v>467.92</v>
      </c>
      <c r="I13" s="1">
        <f t="shared" si="27"/>
        <v>495.59</v>
      </c>
      <c r="J13" s="1">
        <f t="shared" si="27"/>
        <v>523.27</v>
      </c>
      <c r="K13" s="1">
        <f t="shared" si="27"/>
        <v>550.94000000000005</v>
      </c>
      <c r="L13" s="1">
        <f t="shared" si="27"/>
        <v>578.61</v>
      </c>
      <c r="M13" s="1">
        <f t="shared" si="27"/>
        <v>606.28</v>
      </c>
      <c r="N13" s="1">
        <f t="shared" si="27"/>
        <v>633.95000000000005</v>
      </c>
      <c r="O13" s="1">
        <f t="shared" si="27"/>
        <v>661.62</v>
      </c>
      <c r="P13" s="1">
        <f t="shared" si="27"/>
        <v>689.29</v>
      </c>
      <c r="Q13" s="1">
        <f t="shared" si="27"/>
        <v>716.97</v>
      </c>
      <c r="R13" s="1">
        <f t="shared" si="27"/>
        <v>744.64</v>
      </c>
      <c r="S13" s="1">
        <f t="shared" si="27"/>
        <v>772.31</v>
      </c>
      <c r="T13" s="1">
        <f t="shared" si="27"/>
        <v>799.98</v>
      </c>
      <c r="U13" s="1">
        <f t="shared" si="27"/>
        <v>827.65</v>
      </c>
      <c r="V13" s="1">
        <f t="shared" si="27"/>
        <v>855.32</v>
      </c>
      <c r="W13" s="1">
        <f t="shared" si="27"/>
        <v>882.99</v>
      </c>
      <c r="X13" s="1">
        <f t="shared" si="27"/>
        <v>910.66</v>
      </c>
      <c r="Y13" s="1">
        <f t="shared" si="27"/>
        <v>938.34</v>
      </c>
      <c r="Z13" s="1">
        <f t="shared" si="27"/>
        <v>966.01</v>
      </c>
      <c r="AA13" s="1">
        <f t="shared" si="27"/>
        <v>993.68</v>
      </c>
      <c r="AB13" s="1">
        <f t="shared" si="27"/>
        <v>1093.29</v>
      </c>
      <c r="AC13" s="1">
        <f t="shared" si="27"/>
        <v>1203.98</v>
      </c>
      <c r="AD13" s="1">
        <f t="shared" si="27"/>
        <v>1480.69</v>
      </c>
      <c r="AE13" s="1">
        <f t="shared" si="27"/>
        <v>1757.41</v>
      </c>
      <c r="AF13" s="1">
        <f t="shared" si="27"/>
        <v>2310.83</v>
      </c>
      <c r="AG13" s="1">
        <f t="shared" si="27"/>
        <v>2864.26</v>
      </c>
      <c r="AH13" s="1">
        <f t="shared" si="27"/>
        <v>3417.69</v>
      </c>
      <c r="AI13" s="1">
        <f t="shared" si="27"/>
        <v>3971.12</v>
      </c>
      <c r="AJ13" s="1">
        <f t="shared" si="27"/>
        <v>4524.54</v>
      </c>
      <c r="AK13" s="1">
        <f t="shared" si="27"/>
        <v>5077.97</v>
      </c>
      <c r="AL13" s="1">
        <f t="shared" si="27"/>
        <v>5631.4</v>
      </c>
    </row>
    <row r="14" spans="1:77" x14ac:dyDescent="0.25">
      <c r="B14" s="11" t="s">
        <v>16</v>
      </c>
      <c r="C14" s="1">
        <f>ROUND(IF((ROUND(IF(C10&lt;=800,C10,(C10-800)*0.14942529+C10)/0.675,2)-ROUND(ROUND(IF(C10&lt;=800,C10,(C10-800)*0.14942529+C10)/0.675,2)*0.325,2))&lt;=800,0,((ROUND(IF(C10&lt;=800,C10,(C10-800)*0.14942529+C10)/0.675,2)-ROUND(ROUND(IF(C10&lt;=800,C10,(C10-800)*0.14942529+C10)/0.675,2)*0.325,2))-800)*0.13),2)</f>
        <v>0</v>
      </c>
      <c r="D14" s="1">
        <f t="shared" ref="D14:AL14" si="28">ROUND(IF((ROUND(IF(D10&lt;=800,D10,(D10-800)*0.14942529+D10)/0.675,2)-ROUND(ROUND(IF(D10&lt;=800,D10,(D10-800)*0.14942529+D10)/0.675,2)*0.325,2))&lt;=800,0,((ROUND(IF(D10&lt;=800,D10,(D10-800)*0.14942529+D10)/0.675,2)-ROUND(ROUND(IF(D10&lt;=800,D10,(D10-800)*0.14942529+D10)/0.675,2)*0.325,2))-800)*0.13),2)</f>
        <v>0</v>
      </c>
      <c r="E14" s="1">
        <f t="shared" si="28"/>
        <v>0</v>
      </c>
      <c r="F14" s="1">
        <f t="shared" si="28"/>
        <v>7.4</v>
      </c>
      <c r="G14" s="1">
        <f t="shared" si="28"/>
        <v>14.87</v>
      </c>
      <c r="H14" s="1">
        <f t="shared" si="28"/>
        <v>22.34</v>
      </c>
      <c r="I14" s="1">
        <f t="shared" si="28"/>
        <v>29.81</v>
      </c>
      <c r="J14" s="1">
        <f t="shared" si="28"/>
        <v>37.28</v>
      </c>
      <c r="K14" s="1">
        <f t="shared" si="28"/>
        <v>44.75</v>
      </c>
      <c r="L14" s="1">
        <f t="shared" si="28"/>
        <v>52.22</v>
      </c>
      <c r="M14" s="1">
        <f t="shared" si="28"/>
        <v>59.69</v>
      </c>
      <c r="N14" s="1">
        <f t="shared" si="28"/>
        <v>67.17</v>
      </c>
      <c r="O14" s="1">
        <f t="shared" si="28"/>
        <v>74.64</v>
      </c>
      <c r="P14" s="1">
        <f t="shared" si="28"/>
        <v>82.11</v>
      </c>
      <c r="Q14" s="1">
        <f t="shared" si="28"/>
        <v>89.58</v>
      </c>
      <c r="R14" s="1">
        <f t="shared" si="28"/>
        <v>97.05</v>
      </c>
      <c r="S14" s="1">
        <f t="shared" si="28"/>
        <v>104.52</v>
      </c>
      <c r="T14" s="1">
        <f t="shared" si="28"/>
        <v>111.99</v>
      </c>
      <c r="U14" s="1">
        <f t="shared" si="28"/>
        <v>119.47</v>
      </c>
      <c r="V14" s="1">
        <f t="shared" si="28"/>
        <v>126.94</v>
      </c>
      <c r="W14" s="1">
        <f t="shared" si="28"/>
        <v>134.41</v>
      </c>
      <c r="X14" s="1">
        <f t="shared" si="28"/>
        <v>141.88</v>
      </c>
      <c r="Y14" s="1">
        <f t="shared" si="28"/>
        <v>149.35</v>
      </c>
      <c r="Z14" s="1">
        <f t="shared" si="28"/>
        <v>156.82</v>
      </c>
      <c r="AA14" s="1">
        <f t="shared" si="28"/>
        <v>164.29</v>
      </c>
      <c r="AB14" s="1">
        <f t="shared" si="28"/>
        <v>191.19</v>
      </c>
      <c r="AC14" s="1">
        <f t="shared" si="28"/>
        <v>221.08</v>
      </c>
      <c r="AD14" s="1">
        <f t="shared" si="28"/>
        <v>295.79000000000002</v>
      </c>
      <c r="AE14" s="1">
        <f t="shared" si="28"/>
        <v>370.5</v>
      </c>
      <c r="AF14" s="1">
        <f t="shared" si="28"/>
        <v>519.92999999999995</v>
      </c>
      <c r="AG14" s="1">
        <f t="shared" si="28"/>
        <v>669.35</v>
      </c>
      <c r="AH14" s="1">
        <f t="shared" si="28"/>
        <v>818.78</v>
      </c>
      <c r="AI14" s="1">
        <f t="shared" si="28"/>
        <v>968.2</v>
      </c>
      <c r="AJ14" s="1">
        <f t="shared" si="28"/>
        <v>1117.6300000000001</v>
      </c>
      <c r="AK14" s="1">
        <f t="shared" si="28"/>
        <v>1267.05</v>
      </c>
      <c r="AL14" s="1">
        <f t="shared" si="28"/>
        <v>1416.48</v>
      </c>
    </row>
    <row r="15" spans="1:77" x14ac:dyDescent="0.25">
      <c r="B15" s="11" t="s">
        <v>17</v>
      </c>
      <c r="C15" s="1">
        <f>ROUND(C10*0.01,2)</f>
        <v>7</v>
      </c>
      <c r="D15" s="1">
        <f t="shared" ref="D15:AL15" si="29">ROUND(D10*0.01,2)</f>
        <v>7.5</v>
      </c>
      <c r="E15" s="1">
        <f t="shared" si="29"/>
        <v>8</v>
      </c>
      <c r="F15" s="1">
        <f t="shared" si="29"/>
        <v>8.5</v>
      </c>
      <c r="G15" s="1">
        <f t="shared" si="29"/>
        <v>9</v>
      </c>
      <c r="H15" s="1">
        <f t="shared" si="29"/>
        <v>9.5</v>
      </c>
      <c r="I15" s="1">
        <f t="shared" si="29"/>
        <v>10</v>
      </c>
      <c r="J15" s="1">
        <f t="shared" si="29"/>
        <v>10.5</v>
      </c>
      <c r="K15" s="1">
        <f t="shared" si="29"/>
        <v>11</v>
      </c>
      <c r="L15" s="1">
        <f t="shared" si="29"/>
        <v>11.5</v>
      </c>
      <c r="M15" s="1">
        <f t="shared" si="29"/>
        <v>12</v>
      </c>
      <c r="N15" s="1">
        <f t="shared" si="29"/>
        <v>12.5</v>
      </c>
      <c r="O15" s="1">
        <f t="shared" si="29"/>
        <v>13</v>
      </c>
      <c r="P15" s="1">
        <f t="shared" si="29"/>
        <v>13.5</v>
      </c>
      <c r="Q15" s="1">
        <f t="shared" si="29"/>
        <v>14</v>
      </c>
      <c r="R15" s="1">
        <f t="shared" si="29"/>
        <v>14.5</v>
      </c>
      <c r="S15" s="1">
        <f t="shared" si="29"/>
        <v>15</v>
      </c>
      <c r="T15" s="1">
        <f t="shared" si="29"/>
        <v>15.5</v>
      </c>
      <c r="U15" s="1">
        <f t="shared" si="29"/>
        <v>16</v>
      </c>
      <c r="V15" s="1">
        <f t="shared" si="29"/>
        <v>16.5</v>
      </c>
      <c r="W15" s="1">
        <f t="shared" si="29"/>
        <v>17</v>
      </c>
      <c r="X15" s="1">
        <f t="shared" si="29"/>
        <v>17.5</v>
      </c>
      <c r="Y15" s="1">
        <f t="shared" si="29"/>
        <v>18</v>
      </c>
      <c r="Z15" s="1">
        <f t="shared" si="29"/>
        <v>18.5</v>
      </c>
      <c r="AA15" s="1">
        <f t="shared" si="29"/>
        <v>19</v>
      </c>
      <c r="AB15" s="1">
        <f t="shared" si="29"/>
        <v>20.8</v>
      </c>
      <c r="AC15" s="1">
        <f t="shared" si="29"/>
        <v>22.8</v>
      </c>
      <c r="AD15" s="1">
        <f t="shared" si="29"/>
        <v>27.8</v>
      </c>
      <c r="AE15" s="1">
        <f t="shared" si="29"/>
        <v>32.799999999999997</v>
      </c>
      <c r="AF15" s="1">
        <f t="shared" si="29"/>
        <v>42.8</v>
      </c>
      <c r="AG15" s="1">
        <f t="shared" si="29"/>
        <v>52.8</v>
      </c>
      <c r="AH15" s="1">
        <f t="shared" si="29"/>
        <v>62.8</v>
      </c>
      <c r="AI15" s="1">
        <f t="shared" si="29"/>
        <v>72.8</v>
      </c>
      <c r="AJ15" s="1">
        <f t="shared" si="29"/>
        <v>82.8</v>
      </c>
      <c r="AK15" s="1">
        <f t="shared" si="29"/>
        <v>92.8</v>
      </c>
      <c r="AL15" s="1">
        <f t="shared" si="29"/>
        <v>102.8</v>
      </c>
    </row>
    <row r="16" spans="1:77" x14ac:dyDescent="0.25">
      <c r="B16" s="11" t="s">
        <v>18</v>
      </c>
      <c r="C16" s="1">
        <f>ROUND(C12*0.005,2)</f>
        <v>5.18</v>
      </c>
      <c r="D16" s="1">
        <f t="shared" ref="D16:AL16" si="30">ROUND(D12*0.005,2)</f>
        <v>5.55</v>
      </c>
      <c r="E16" s="1">
        <f t="shared" si="30"/>
        <v>5.92</v>
      </c>
      <c r="F16" s="1">
        <f t="shared" si="30"/>
        <v>6.35</v>
      </c>
      <c r="G16" s="1">
        <f t="shared" si="30"/>
        <v>6.77</v>
      </c>
      <c r="H16" s="1">
        <f t="shared" si="30"/>
        <v>7.2</v>
      </c>
      <c r="I16" s="1">
        <f t="shared" si="30"/>
        <v>7.62</v>
      </c>
      <c r="J16" s="1">
        <f t="shared" si="30"/>
        <v>8.0500000000000007</v>
      </c>
      <c r="K16" s="1">
        <f t="shared" si="30"/>
        <v>8.48</v>
      </c>
      <c r="L16" s="1">
        <f t="shared" si="30"/>
        <v>8.9</v>
      </c>
      <c r="M16" s="1">
        <f t="shared" si="30"/>
        <v>9.33</v>
      </c>
      <c r="N16" s="1">
        <f t="shared" si="30"/>
        <v>9.75</v>
      </c>
      <c r="O16" s="1">
        <f t="shared" si="30"/>
        <v>10.18</v>
      </c>
      <c r="P16" s="1">
        <f t="shared" si="30"/>
        <v>10.6</v>
      </c>
      <c r="Q16" s="1">
        <f t="shared" si="30"/>
        <v>11.03</v>
      </c>
      <c r="R16" s="1">
        <f t="shared" si="30"/>
        <v>11.46</v>
      </c>
      <c r="S16" s="1">
        <f t="shared" si="30"/>
        <v>11.88</v>
      </c>
      <c r="T16" s="1">
        <f t="shared" si="30"/>
        <v>12.31</v>
      </c>
      <c r="U16" s="1">
        <f t="shared" si="30"/>
        <v>12.73</v>
      </c>
      <c r="V16" s="1">
        <f t="shared" si="30"/>
        <v>13.16</v>
      </c>
      <c r="W16" s="1">
        <f t="shared" si="30"/>
        <v>13.58</v>
      </c>
      <c r="X16" s="1">
        <f t="shared" si="30"/>
        <v>14.01</v>
      </c>
      <c r="Y16" s="1">
        <f t="shared" si="30"/>
        <v>14.44</v>
      </c>
      <c r="Z16" s="1">
        <f t="shared" si="30"/>
        <v>14.86</v>
      </c>
      <c r="AA16" s="1">
        <f t="shared" si="30"/>
        <v>15.29</v>
      </c>
      <c r="AB16" s="1">
        <f t="shared" si="30"/>
        <v>16.82</v>
      </c>
      <c r="AC16" s="1">
        <f t="shared" si="30"/>
        <v>18.52</v>
      </c>
      <c r="AD16" s="1">
        <f t="shared" si="30"/>
        <v>22.78</v>
      </c>
      <c r="AE16" s="1">
        <f t="shared" si="30"/>
        <v>27.04</v>
      </c>
      <c r="AF16" s="1">
        <f t="shared" si="30"/>
        <v>35.549999999999997</v>
      </c>
      <c r="AG16" s="1">
        <f t="shared" si="30"/>
        <v>44.07</v>
      </c>
      <c r="AH16" s="1">
        <f t="shared" si="30"/>
        <v>52.58</v>
      </c>
      <c r="AI16" s="1">
        <f t="shared" si="30"/>
        <v>61.09</v>
      </c>
      <c r="AJ16" s="1">
        <f t="shared" si="30"/>
        <v>69.61</v>
      </c>
      <c r="AK16" s="1">
        <f t="shared" si="30"/>
        <v>78.12</v>
      </c>
      <c r="AL16" s="1">
        <f t="shared" si="30"/>
        <v>86.64</v>
      </c>
    </row>
    <row r="17" spans="2:38" s="14" customFormat="1" x14ac:dyDescent="0.25">
      <c r="B17" s="15" t="s">
        <v>13</v>
      </c>
      <c r="C17" s="16">
        <f>SUM(C13:C16)</f>
        <v>348.98</v>
      </c>
      <c r="D17" s="16">
        <f t="shared" ref="D17:AL17" si="31">SUM(D13:D16)</f>
        <v>373.92</v>
      </c>
      <c r="E17" s="16">
        <f t="shared" si="31"/>
        <v>398.86</v>
      </c>
      <c r="F17" s="16">
        <f t="shared" si="31"/>
        <v>434.83</v>
      </c>
      <c r="G17" s="16">
        <f t="shared" si="31"/>
        <v>470.89</v>
      </c>
      <c r="H17" s="16">
        <f t="shared" si="31"/>
        <v>506.96</v>
      </c>
      <c r="I17" s="16">
        <f t="shared" si="31"/>
        <v>543.02</v>
      </c>
      <c r="J17" s="16">
        <f t="shared" si="31"/>
        <v>579.09999999999991</v>
      </c>
      <c r="K17" s="16">
        <f t="shared" si="31"/>
        <v>615.17000000000007</v>
      </c>
      <c r="L17" s="16">
        <f t="shared" si="31"/>
        <v>651.23</v>
      </c>
      <c r="M17" s="16">
        <f t="shared" si="31"/>
        <v>687.30000000000007</v>
      </c>
      <c r="N17" s="16">
        <f t="shared" si="31"/>
        <v>723.37</v>
      </c>
      <c r="O17" s="16">
        <f t="shared" si="31"/>
        <v>759.43999999999994</v>
      </c>
      <c r="P17" s="16">
        <f t="shared" si="31"/>
        <v>795.5</v>
      </c>
      <c r="Q17" s="16">
        <f t="shared" si="31"/>
        <v>831.58</v>
      </c>
      <c r="R17" s="16">
        <f t="shared" si="31"/>
        <v>867.65</v>
      </c>
      <c r="S17" s="16">
        <f t="shared" si="31"/>
        <v>903.70999999999992</v>
      </c>
      <c r="T17" s="16">
        <f t="shared" si="31"/>
        <v>939.78</v>
      </c>
      <c r="U17" s="16">
        <f t="shared" si="31"/>
        <v>975.85</v>
      </c>
      <c r="V17" s="16">
        <f t="shared" si="31"/>
        <v>1011.92</v>
      </c>
      <c r="W17" s="16">
        <f t="shared" si="31"/>
        <v>1047.98</v>
      </c>
      <c r="X17" s="16">
        <f t="shared" si="31"/>
        <v>1084.05</v>
      </c>
      <c r="Y17" s="16">
        <f t="shared" si="31"/>
        <v>1120.1300000000001</v>
      </c>
      <c r="Z17" s="16">
        <f t="shared" si="31"/>
        <v>1156.1899999999998</v>
      </c>
      <c r="AA17" s="16">
        <f t="shared" si="31"/>
        <v>1192.26</v>
      </c>
      <c r="AB17" s="16">
        <f t="shared" si="31"/>
        <v>1322.1</v>
      </c>
      <c r="AC17" s="16">
        <f t="shared" si="31"/>
        <v>1466.3799999999999</v>
      </c>
      <c r="AD17" s="16">
        <f t="shared" si="31"/>
        <v>1827.06</v>
      </c>
      <c r="AE17" s="16">
        <f t="shared" si="31"/>
        <v>2187.75</v>
      </c>
      <c r="AF17" s="16">
        <f t="shared" si="31"/>
        <v>2909.11</v>
      </c>
      <c r="AG17" s="16">
        <f t="shared" si="31"/>
        <v>3630.4800000000005</v>
      </c>
      <c r="AH17" s="16">
        <f t="shared" si="31"/>
        <v>4351.8500000000004</v>
      </c>
      <c r="AI17" s="16">
        <f t="shared" si="31"/>
        <v>5073.21</v>
      </c>
      <c r="AJ17" s="16">
        <f t="shared" si="31"/>
        <v>5794.58</v>
      </c>
      <c r="AK17" s="16">
        <f t="shared" si="31"/>
        <v>6515.9400000000005</v>
      </c>
      <c r="AL17" s="16">
        <f t="shared" si="31"/>
        <v>7237.32</v>
      </c>
    </row>
    <row r="18" spans="2:38" x14ac:dyDescent="0.25">
      <c r="B18" s="1" t="s">
        <v>10</v>
      </c>
      <c r="C18" s="7">
        <f t="shared" ref="C18:AL18" si="32">1-C11/C17</f>
        <v>0.19396527021605836</v>
      </c>
      <c r="D18" s="7">
        <f t="shared" si="32"/>
        <v>0.14107295678219944</v>
      </c>
      <c r="E18" s="7">
        <f t="shared" si="32"/>
        <v>9.4770094770094904E-2</v>
      </c>
      <c r="F18" s="7">
        <f t="shared" si="32"/>
        <v>7.7984499689533804E-2</v>
      </c>
      <c r="G18" s="7">
        <f t="shared" si="32"/>
        <v>6.3900273949329955E-2</v>
      </c>
      <c r="H18" s="7">
        <f t="shared" si="32"/>
        <v>5.189758560833202E-2</v>
      </c>
      <c r="I18" s="7">
        <f t="shared" si="32"/>
        <v>4.1398106883724362E-2</v>
      </c>
      <c r="J18" s="7">
        <f t="shared" si="32"/>
        <v>3.2291486789846058E-2</v>
      </c>
      <c r="K18" s="7">
        <f t="shared" si="32"/>
        <v>2.4204691386120913E-2</v>
      </c>
      <c r="L18" s="7">
        <f t="shared" si="32"/>
        <v>1.7029313760115294E-2</v>
      </c>
      <c r="M18" s="7">
        <f t="shared" si="32"/>
        <v>1.057762258111461E-2</v>
      </c>
      <c r="N18" s="7">
        <f t="shared" si="32"/>
        <v>4.7831676735278217E-3</v>
      </c>
      <c r="O18" s="7">
        <f t="shared" si="32"/>
        <v>-4.213631096599002E-4</v>
      </c>
      <c r="P18" s="7">
        <f t="shared" si="32"/>
        <v>-5.20427404148327E-3</v>
      </c>
      <c r="Q18" s="7">
        <f t="shared" si="32"/>
        <v>-9.5360638784001139E-3</v>
      </c>
      <c r="R18" s="7">
        <f t="shared" si="32"/>
        <v>-1.3530801590503128E-2</v>
      </c>
      <c r="S18" s="7">
        <f t="shared" si="32"/>
        <v>-1.7195781832667789E-2</v>
      </c>
      <c r="T18" s="7">
        <f t="shared" si="32"/>
        <v>-2.0579284513396745E-2</v>
      </c>
      <c r="U18" s="7">
        <f t="shared" si="32"/>
        <v>-2.3722908233847484E-2</v>
      </c>
      <c r="V18" s="7">
        <f t="shared" si="32"/>
        <v>-2.6632540121748649E-2</v>
      </c>
      <c r="W18" s="7">
        <f t="shared" si="32"/>
        <v>-2.9361247352048592E-2</v>
      </c>
      <c r="X18" s="7">
        <f t="shared" si="32"/>
        <v>-3.1880448318804655E-2</v>
      </c>
      <c r="Y18" s="7">
        <f t="shared" si="32"/>
        <v>-3.4246025014953441E-2</v>
      </c>
      <c r="Z18" s="7">
        <f t="shared" si="32"/>
        <v>-3.6473244016987261E-2</v>
      </c>
      <c r="AA18" s="7">
        <f t="shared" si="32"/>
        <v>-3.855702615201384E-2</v>
      </c>
      <c r="AB18" s="7">
        <f t="shared" si="32"/>
        <v>-4.5132743362831906E-2</v>
      </c>
      <c r="AC18" s="7">
        <f t="shared" si="32"/>
        <v>-5.105770673358867E-2</v>
      </c>
      <c r="AD18" s="7">
        <f t="shared" si="32"/>
        <v>-6.1809683316366382E-2</v>
      </c>
      <c r="AE18" s="7">
        <f t="shared" si="32"/>
        <v>-6.89978288195634E-2</v>
      </c>
      <c r="AF18" s="7">
        <f t="shared" si="32"/>
        <v>-7.8041050355607045E-2</v>
      </c>
      <c r="AG18" s="7">
        <f t="shared" si="32"/>
        <v>-8.3490337365857759E-2</v>
      </c>
      <c r="AH18" s="7">
        <f t="shared" si="32"/>
        <v>-8.7130760481174629E-2</v>
      </c>
      <c r="AI18" s="7">
        <f t="shared" si="32"/>
        <v>-8.9738055392936555E-2</v>
      </c>
      <c r="AJ18" s="7">
        <f t="shared" si="32"/>
        <v>-9.1694307439020628E-2</v>
      </c>
      <c r="AK18" s="7">
        <f t="shared" si="32"/>
        <v>-9.321909041519727E-2</v>
      </c>
      <c r="AL18" s="7">
        <f t="shared" si="32"/>
        <v>-9.4436891003852219E-2</v>
      </c>
    </row>
    <row r="19" spans="2:38" x14ac:dyDescent="0.25">
      <c r="B19" s="1" t="s">
        <v>8</v>
      </c>
      <c r="C19" s="2">
        <f>C17-C11</f>
        <v>67.690000000000055</v>
      </c>
      <c r="D19" s="2">
        <f t="shared" ref="D19:AF19" si="33">D17-D11</f>
        <v>52.75</v>
      </c>
      <c r="E19" s="2">
        <f t="shared" si="33"/>
        <v>37.800000000000068</v>
      </c>
      <c r="F19" s="2">
        <f t="shared" si="33"/>
        <v>33.909999999999968</v>
      </c>
      <c r="G19" s="2">
        <f t="shared" si="33"/>
        <v>30.089999999999975</v>
      </c>
      <c r="H19" s="2">
        <f t="shared" si="33"/>
        <v>26.310000000000002</v>
      </c>
      <c r="I19" s="2">
        <f t="shared" si="33"/>
        <v>22.480000000000018</v>
      </c>
      <c r="J19" s="2">
        <f t="shared" si="33"/>
        <v>18.699999999999818</v>
      </c>
      <c r="K19" s="2">
        <f t="shared" si="33"/>
        <v>14.889999999999986</v>
      </c>
      <c r="L19" s="2">
        <f t="shared" si="33"/>
        <v>11.089999999999918</v>
      </c>
      <c r="M19" s="2">
        <f t="shared" si="33"/>
        <v>7.2700000000000955</v>
      </c>
      <c r="N19" s="2">
        <f t="shared" si="33"/>
        <v>3.459999999999809</v>
      </c>
      <c r="O19" s="2">
        <f t="shared" si="33"/>
        <v>-0.32000000000016371</v>
      </c>
      <c r="P19" s="2">
        <f t="shared" si="33"/>
        <v>-4.1399999999999864</v>
      </c>
      <c r="Q19" s="2">
        <f t="shared" si="33"/>
        <v>-7.92999999999995</v>
      </c>
      <c r="R19" s="2">
        <f t="shared" si="33"/>
        <v>-11.740000000000009</v>
      </c>
      <c r="S19" s="2">
        <f t="shared" si="33"/>
        <v>-15.540000000000191</v>
      </c>
      <c r="T19" s="2">
        <f t="shared" si="33"/>
        <v>-19.340000000000032</v>
      </c>
      <c r="U19" s="2">
        <f t="shared" si="33"/>
        <v>-23.150000000000091</v>
      </c>
      <c r="V19" s="2">
        <f t="shared" si="33"/>
        <v>-26.949999999999932</v>
      </c>
      <c r="W19" s="2">
        <f t="shared" si="33"/>
        <v>-30.769999999999982</v>
      </c>
      <c r="X19" s="2">
        <f t="shared" si="33"/>
        <v>-34.560000000000173</v>
      </c>
      <c r="Y19" s="2">
        <f t="shared" si="33"/>
        <v>-38.3599999999999</v>
      </c>
      <c r="Z19" s="2">
        <f t="shared" si="33"/>
        <v>-42.170000000000528</v>
      </c>
      <c r="AA19" s="2">
        <f t="shared" si="33"/>
        <v>-45.970000000000027</v>
      </c>
      <c r="AB19" s="2">
        <f t="shared" si="33"/>
        <v>-59.670000000000073</v>
      </c>
      <c r="AC19" s="2">
        <f t="shared" si="33"/>
        <v>-74.869999999999891</v>
      </c>
      <c r="AD19" s="2">
        <f t="shared" si="33"/>
        <v>-112.93000000000029</v>
      </c>
      <c r="AE19" s="2">
        <f t="shared" si="33"/>
        <v>-150.94999999999982</v>
      </c>
      <c r="AF19" s="2">
        <f t="shared" si="33"/>
        <v>-227.0300000000002</v>
      </c>
      <c r="AG19" s="2">
        <f t="shared" ref="AG19:AL19" si="34">AG17-AG11</f>
        <v>-303.10999999999922</v>
      </c>
      <c r="AH19" s="2">
        <f t="shared" si="34"/>
        <v>-379.17999999999938</v>
      </c>
      <c r="AI19" s="2">
        <f t="shared" si="34"/>
        <v>-455.25999999999931</v>
      </c>
      <c r="AJ19" s="2">
        <f t="shared" si="34"/>
        <v>-531.32999999999993</v>
      </c>
      <c r="AK19" s="2">
        <f t="shared" si="34"/>
        <v>-607.40999999999985</v>
      </c>
      <c r="AL19" s="2">
        <f t="shared" si="34"/>
        <v>-683.47000000000025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D6EF-A4EE-4EDC-A283-751DA0E1EDD5}">
  <dimension ref="A3:N36"/>
  <sheetViews>
    <sheetView workbookViewId="0">
      <selection activeCell="C6" sqref="C6"/>
    </sheetView>
  </sheetViews>
  <sheetFormatPr defaultRowHeight="15" x14ac:dyDescent="0.25"/>
  <cols>
    <col min="12" max="12" width="23.28515625" bestFit="1" customWidth="1"/>
  </cols>
  <sheetData>
    <row r="3" spans="1:12" x14ac:dyDescent="0.25">
      <c r="B3" s="1" t="s">
        <v>3</v>
      </c>
      <c r="C3" s="1" t="s">
        <v>1</v>
      </c>
      <c r="D3" s="1" t="s">
        <v>4</v>
      </c>
      <c r="E3" s="1" t="s">
        <v>5</v>
      </c>
      <c r="F3" s="1" t="s">
        <v>6</v>
      </c>
      <c r="G3" s="1" t="s">
        <v>9</v>
      </c>
      <c r="H3" s="1" t="s">
        <v>7</v>
      </c>
      <c r="I3" s="1" t="s">
        <v>0</v>
      </c>
      <c r="J3" s="1" t="s">
        <v>2</v>
      </c>
      <c r="K3" s="1" t="s">
        <v>10</v>
      </c>
      <c r="L3" s="1" t="s">
        <v>8</v>
      </c>
    </row>
    <row r="4" spans="1:12" x14ac:dyDescent="0.25">
      <c r="A4" s="9">
        <v>1</v>
      </c>
      <c r="B4" s="4">
        <v>420</v>
      </c>
      <c r="C4" s="10">
        <v>1</v>
      </c>
      <c r="D4" s="4">
        <f>21*9</f>
        <v>189</v>
      </c>
      <c r="E4" s="4">
        <v>53</v>
      </c>
      <c r="F4" s="4">
        <v>450</v>
      </c>
      <c r="G4" s="2">
        <f t="shared" ref="G4:G36" si="0">F4/12</f>
        <v>37.5</v>
      </c>
      <c r="H4" s="2">
        <f t="shared" ref="H4:H36" si="1">SUM(B4+D4+E4+(F4/12))</f>
        <v>699.5</v>
      </c>
      <c r="I4" s="2">
        <f t="shared" ref="I4:I36" si="2">ROUND(ROUND(IF(C4*300&gt;=B4,B4,B4+ROUND(((B4-(C4*300))*0.111114),2))/0.69,2)*0.415,2)+ROUND((IF(C4*300&gt;=B4,B4,B4+ROUND(((B4-(C4*300))*0.111114),2))-(C4*300))*0.1,2)+ROUND((IF(C4*300&gt;=B4,B4,B4+ROUND(((B4-(C4*300))*0.111114),2))-ROUND((IF(C4*300&gt;=B4,B4,B4+ROUND(((B4-(C4*300))*0.111114),2))-(C4*300))*0.1,2))*0.01,2)+ROUND((IF(1*300&gt;=B4,B4,B4+ROUND(((B4-(1*300))*0.111114),2))/0.69)*0.005,2)</f>
        <v>281.28999999999996</v>
      </c>
      <c r="J4" s="2">
        <f>ROUND(ROUND(IF(H4&lt;=800,H4,(H4-800)*0.14942529+H4)/0.675,2)*0.325,2)+ROUND(IF((ROUND(IF(H4&lt;=800,H4,(H4-800)*0.14942529+H4)/0.675,2)-ROUND(ROUND(IF(H4&lt;=800,H4,(H4-800)*0.14942529+H4)/0.675,2)*0.325,2))&lt;=800,0,((ROUND(IF(H4&lt;=800,H4,(H4-800)*0.14942529+H4)/0.675,2)-ROUND(ROUND(IF(H4&lt;=800,H4,(H4-800)*0.14942529+H4)/0.675,2)*0.325,2))-800)*0.13),2)+ROUND(H4*0.01,2)+ROUND(H4*0.005,2)</f>
        <v>347.3</v>
      </c>
      <c r="K4" s="7">
        <f t="shared" ref="K4:K36" si="3">1-I4/J4</f>
        <v>0.19006622516556304</v>
      </c>
      <c r="L4" s="2">
        <f t="shared" ref="L4:L36" si="4">J4-I4</f>
        <v>66.010000000000048</v>
      </c>
    </row>
    <row r="5" spans="1:12" x14ac:dyDescent="0.25">
      <c r="A5" s="9">
        <v>2</v>
      </c>
      <c r="B5" s="4">
        <v>470</v>
      </c>
      <c r="C5" s="2">
        <f t="shared" ref="C5:C36" si="5">C4</f>
        <v>1</v>
      </c>
      <c r="D5" s="2">
        <f t="shared" ref="D5:D36" si="6">D4</f>
        <v>189</v>
      </c>
      <c r="E5" s="2">
        <f t="shared" ref="E5:E36" si="7">E4</f>
        <v>53</v>
      </c>
      <c r="F5" s="2">
        <f t="shared" ref="F5:F36" si="8">F4</f>
        <v>450</v>
      </c>
      <c r="G5" s="2">
        <f t="shared" si="0"/>
        <v>37.5</v>
      </c>
      <c r="H5" s="2">
        <f t="shared" si="1"/>
        <v>749.5</v>
      </c>
      <c r="I5" s="2">
        <f t="shared" si="2"/>
        <v>321.17</v>
      </c>
      <c r="J5" s="2">
        <f t="shared" ref="J5:J36" si="9">ROUND(ROUND(IF(H5&lt;=800,H5,(H5-800)*0.14942529+H5)/0.675,2)*0.325,2)+ROUND(IF((ROUND(IF(H5&lt;=800,H5,(H5-800)*0.14942529+H5)/0.675,2)-ROUND(ROUND(IF(H5&lt;=800,H5,(H5-800)*0.14942529+H5)/0.675,2)*0.325,2))&lt;=800,0,((ROUND(IF(H5&lt;=800,H5,(H5-800)*0.14942529+H5)/0.675,2)-ROUND(ROUND(IF(H5&lt;=800,H5,(H5-800)*0.14942529+H5)/0.675,2)*0.325,2))-800)*0.13),2)+ROUND(H5*0.01,2)+ROUND(H5*0.005,2)</f>
        <v>372.12</v>
      </c>
      <c r="K5" s="7">
        <f t="shared" si="3"/>
        <v>0.1369181984306137</v>
      </c>
      <c r="L5" s="2">
        <f t="shared" si="4"/>
        <v>50.949999999999989</v>
      </c>
    </row>
    <row r="6" spans="1:12" x14ac:dyDescent="0.25">
      <c r="A6" s="9">
        <v>3</v>
      </c>
      <c r="B6" s="4">
        <v>520</v>
      </c>
      <c r="C6" s="2">
        <f t="shared" si="5"/>
        <v>1</v>
      </c>
      <c r="D6" s="2">
        <f t="shared" si="6"/>
        <v>189</v>
      </c>
      <c r="E6" s="2">
        <f t="shared" si="7"/>
        <v>53</v>
      </c>
      <c r="F6" s="2">
        <f t="shared" si="8"/>
        <v>450</v>
      </c>
      <c r="G6" s="2">
        <f t="shared" si="0"/>
        <v>37.5</v>
      </c>
      <c r="H6" s="2">
        <f t="shared" si="1"/>
        <v>799.5</v>
      </c>
      <c r="I6" s="2">
        <f t="shared" si="2"/>
        <v>361.05999999999995</v>
      </c>
      <c r="J6" s="2">
        <f t="shared" si="9"/>
        <v>396.94</v>
      </c>
      <c r="K6" s="7">
        <f t="shared" si="3"/>
        <v>9.0391494936262529E-2</v>
      </c>
      <c r="L6" s="2">
        <f t="shared" si="4"/>
        <v>35.880000000000052</v>
      </c>
    </row>
    <row r="7" spans="1:12" x14ac:dyDescent="0.25">
      <c r="A7" s="9">
        <v>4</v>
      </c>
      <c r="B7" s="4">
        <v>570</v>
      </c>
      <c r="C7" s="2">
        <f t="shared" si="5"/>
        <v>1</v>
      </c>
      <c r="D7" s="2">
        <f t="shared" si="6"/>
        <v>189</v>
      </c>
      <c r="E7" s="2">
        <f t="shared" si="7"/>
        <v>53</v>
      </c>
      <c r="F7" s="2">
        <f t="shared" si="8"/>
        <v>450</v>
      </c>
      <c r="G7" s="2">
        <f t="shared" si="0"/>
        <v>37.5</v>
      </c>
      <c r="H7" s="2">
        <f t="shared" si="1"/>
        <v>849.5</v>
      </c>
      <c r="I7" s="2">
        <f t="shared" si="2"/>
        <v>400.92</v>
      </c>
      <c r="J7" s="2">
        <f t="shared" si="9"/>
        <v>432.72999999999996</v>
      </c>
      <c r="K7" s="7">
        <f t="shared" si="3"/>
        <v>7.3510040903103424E-2</v>
      </c>
      <c r="L7" s="2">
        <f t="shared" si="4"/>
        <v>31.809999999999945</v>
      </c>
    </row>
    <row r="8" spans="1:12" x14ac:dyDescent="0.25">
      <c r="A8" s="9">
        <v>5</v>
      </c>
      <c r="B8" s="4">
        <v>620</v>
      </c>
      <c r="C8" s="2">
        <f t="shared" si="5"/>
        <v>1</v>
      </c>
      <c r="D8" s="2">
        <f t="shared" si="6"/>
        <v>189</v>
      </c>
      <c r="E8" s="2">
        <f t="shared" si="7"/>
        <v>53</v>
      </c>
      <c r="F8" s="2">
        <f t="shared" si="8"/>
        <v>450</v>
      </c>
      <c r="G8" s="2">
        <f t="shared" si="0"/>
        <v>37.5</v>
      </c>
      <c r="H8" s="2">
        <f t="shared" si="1"/>
        <v>899.5</v>
      </c>
      <c r="I8" s="2">
        <f t="shared" si="2"/>
        <v>440.8</v>
      </c>
      <c r="J8" s="2">
        <f t="shared" si="9"/>
        <v>468.62</v>
      </c>
      <c r="K8" s="7">
        <f t="shared" si="3"/>
        <v>5.9365797447825552E-2</v>
      </c>
      <c r="L8" s="2">
        <f t="shared" si="4"/>
        <v>27.819999999999993</v>
      </c>
    </row>
    <row r="9" spans="1:12" x14ac:dyDescent="0.25">
      <c r="A9" s="9">
        <v>6</v>
      </c>
      <c r="B9" s="4">
        <v>670</v>
      </c>
      <c r="C9" s="2">
        <f t="shared" si="5"/>
        <v>1</v>
      </c>
      <c r="D9" s="2">
        <f t="shared" si="6"/>
        <v>189</v>
      </c>
      <c r="E9" s="2">
        <f t="shared" si="7"/>
        <v>53</v>
      </c>
      <c r="F9" s="2">
        <f t="shared" si="8"/>
        <v>450</v>
      </c>
      <c r="G9" s="2">
        <f t="shared" si="0"/>
        <v>37.5</v>
      </c>
      <c r="H9" s="2">
        <f t="shared" si="1"/>
        <v>949.5</v>
      </c>
      <c r="I9" s="2">
        <f t="shared" si="2"/>
        <v>480.65</v>
      </c>
      <c r="J9" s="2">
        <f t="shared" si="9"/>
        <v>504.51</v>
      </c>
      <c r="K9" s="7">
        <f t="shared" si="3"/>
        <v>4.7293413411032548E-2</v>
      </c>
      <c r="L9" s="2">
        <f t="shared" si="4"/>
        <v>23.860000000000014</v>
      </c>
    </row>
    <row r="10" spans="1:12" x14ac:dyDescent="0.25">
      <c r="A10" s="9">
        <v>7</v>
      </c>
      <c r="B10" s="4">
        <v>720</v>
      </c>
      <c r="C10" s="2">
        <f t="shared" si="5"/>
        <v>1</v>
      </c>
      <c r="D10" s="2">
        <f t="shared" si="6"/>
        <v>189</v>
      </c>
      <c r="E10" s="2">
        <f t="shared" si="7"/>
        <v>53</v>
      </c>
      <c r="F10" s="2">
        <f t="shared" si="8"/>
        <v>450</v>
      </c>
      <c r="G10" s="2">
        <f t="shared" si="0"/>
        <v>37.5</v>
      </c>
      <c r="H10" s="2">
        <f t="shared" si="1"/>
        <v>999.5</v>
      </c>
      <c r="I10" s="2">
        <f t="shared" si="2"/>
        <v>520.54</v>
      </c>
      <c r="J10" s="2">
        <f t="shared" si="9"/>
        <v>540.4</v>
      </c>
      <c r="K10" s="7">
        <f t="shared" si="3"/>
        <v>3.675055514433756E-2</v>
      </c>
      <c r="L10" s="2">
        <f t="shared" si="4"/>
        <v>19.860000000000014</v>
      </c>
    </row>
    <row r="11" spans="1:12" x14ac:dyDescent="0.25">
      <c r="A11" s="9">
        <v>8</v>
      </c>
      <c r="B11" s="4">
        <v>770</v>
      </c>
      <c r="C11" s="2">
        <f t="shared" si="5"/>
        <v>1</v>
      </c>
      <c r="D11" s="2">
        <f t="shared" si="6"/>
        <v>189</v>
      </c>
      <c r="E11" s="2">
        <f t="shared" si="7"/>
        <v>53</v>
      </c>
      <c r="F11" s="2">
        <f t="shared" si="8"/>
        <v>450</v>
      </c>
      <c r="G11" s="2">
        <f t="shared" si="0"/>
        <v>37.5</v>
      </c>
      <c r="H11" s="2">
        <f t="shared" si="1"/>
        <v>1049.5</v>
      </c>
      <c r="I11" s="2">
        <f t="shared" si="2"/>
        <v>560.40000000000009</v>
      </c>
      <c r="J11" s="2">
        <f t="shared" si="9"/>
        <v>576.29999999999995</v>
      </c>
      <c r="K11" s="7">
        <f t="shared" si="3"/>
        <v>2.7589796980738934E-2</v>
      </c>
      <c r="L11" s="2">
        <f t="shared" si="4"/>
        <v>15.899999999999864</v>
      </c>
    </row>
    <row r="12" spans="1:12" x14ac:dyDescent="0.25">
      <c r="A12" s="9">
        <v>9</v>
      </c>
      <c r="B12" s="4">
        <v>820</v>
      </c>
      <c r="C12" s="2">
        <f t="shared" si="5"/>
        <v>1</v>
      </c>
      <c r="D12" s="2">
        <f t="shared" si="6"/>
        <v>189</v>
      </c>
      <c r="E12" s="2">
        <f t="shared" si="7"/>
        <v>53</v>
      </c>
      <c r="F12" s="2">
        <f t="shared" si="8"/>
        <v>450</v>
      </c>
      <c r="G12" s="2">
        <f t="shared" si="0"/>
        <v>37.5</v>
      </c>
      <c r="H12" s="2">
        <f t="shared" si="1"/>
        <v>1099.5</v>
      </c>
      <c r="I12" s="2">
        <f t="shared" si="2"/>
        <v>600.28000000000009</v>
      </c>
      <c r="J12" s="2">
        <f t="shared" si="9"/>
        <v>612.19000000000005</v>
      </c>
      <c r="K12" s="7">
        <f t="shared" si="3"/>
        <v>1.9454744442084948E-2</v>
      </c>
      <c r="L12" s="2">
        <f t="shared" si="4"/>
        <v>11.909999999999968</v>
      </c>
    </row>
    <row r="13" spans="1:12" x14ac:dyDescent="0.25">
      <c r="A13" s="9">
        <v>10</v>
      </c>
      <c r="B13" s="4">
        <v>870</v>
      </c>
      <c r="C13" s="2">
        <f t="shared" si="5"/>
        <v>1</v>
      </c>
      <c r="D13" s="2">
        <f t="shared" si="6"/>
        <v>189</v>
      </c>
      <c r="E13" s="2">
        <f t="shared" si="7"/>
        <v>53</v>
      </c>
      <c r="F13" s="2">
        <f t="shared" si="8"/>
        <v>450</v>
      </c>
      <c r="G13" s="2">
        <f t="shared" si="0"/>
        <v>37.5</v>
      </c>
      <c r="H13" s="2">
        <f t="shared" si="1"/>
        <v>1149.5</v>
      </c>
      <c r="I13" s="2">
        <f t="shared" si="2"/>
        <v>640.1400000000001</v>
      </c>
      <c r="J13" s="2">
        <f t="shared" si="9"/>
        <v>648.08000000000004</v>
      </c>
      <c r="K13" s="7">
        <f t="shared" si="3"/>
        <v>1.225157387976783E-2</v>
      </c>
      <c r="L13" s="2">
        <f t="shared" si="4"/>
        <v>7.9399999999999409</v>
      </c>
    </row>
    <row r="14" spans="1:12" x14ac:dyDescent="0.25">
      <c r="A14" s="9">
        <v>11</v>
      </c>
      <c r="B14" s="4">
        <v>920</v>
      </c>
      <c r="C14" s="2">
        <f t="shared" si="5"/>
        <v>1</v>
      </c>
      <c r="D14" s="2">
        <f t="shared" si="6"/>
        <v>189</v>
      </c>
      <c r="E14" s="2">
        <f t="shared" si="7"/>
        <v>53</v>
      </c>
      <c r="F14" s="2">
        <f t="shared" si="8"/>
        <v>450</v>
      </c>
      <c r="G14" s="2">
        <f t="shared" si="0"/>
        <v>37.5</v>
      </c>
      <c r="H14" s="2">
        <f t="shared" si="1"/>
        <v>1199.5</v>
      </c>
      <c r="I14" s="2">
        <f t="shared" si="2"/>
        <v>680.03</v>
      </c>
      <c r="J14" s="2">
        <f t="shared" si="9"/>
        <v>683.97</v>
      </c>
      <c r="K14" s="7">
        <f t="shared" si="3"/>
        <v>5.7604865710485509E-3</v>
      </c>
      <c r="L14" s="2">
        <f t="shared" si="4"/>
        <v>3.9400000000000546</v>
      </c>
    </row>
    <row r="15" spans="1:12" x14ac:dyDescent="0.25">
      <c r="A15" s="9">
        <v>12</v>
      </c>
      <c r="B15" s="4">
        <v>970</v>
      </c>
      <c r="C15" s="2">
        <f t="shared" si="5"/>
        <v>1</v>
      </c>
      <c r="D15" s="2">
        <f t="shared" si="6"/>
        <v>189</v>
      </c>
      <c r="E15" s="2">
        <f t="shared" si="7"/>
        <v>53</v>
      </c>
      <c r="F15" s="2">
        <f t="shared" si="8"/>
        <v>450</v>
      </c>
      <c r="G15" s="2">
        <f t="shared" si="0"/>
        <v>37.5</v>
      </c>
      <c r="H15" s="2">
        <f t="shared" si="1"/>
        <v>1249.5</v>
      </c>
      <c r="I15" s="2">
        <f t="shared" si="2"/>
        <v>719.9100000000002</v>
      </c>
      <c r="J15" s="2">
        <f t="shared" si="9"/>
        <v>719.87</v>
      </c>
      <c r="K15" s="7">
        <f t="shared" si="3"/>
        <v>-5.5565588231498708E-5</v>
      </c>
      <c r="L15" s="2">
        <f t="shared" si="4"/>
        <v>-4.0000000000190994E-2</v>
      </c>
    </row>
    <row r="16" spans="1:12" x14ac:dyDescent="0.25">
      <c r="A16" s="9">
        <v>13</v>
      </c>
      <c r="B16" s="4">
        <v>1020</v>
      </c>
      <c r="C16" s="2">
        <f t="shared" si="5"/>
        <v>1</v>
      </c>
      <c r="D16" s="2">
        <f t="shared" si="6"/>
        <v>189</v>
      </c>
      <c r="E16" s="2">
        <f t="shared" si="7"/>
        <v>53</v>
      </c>
      <c r="F16" s="2">
        <f t="shared" si="8"/>
        <v>450</v>
      </c>
      <c r="G16" s="2">
        <f t="shared" si="0"/>
        <v>37.5</v>
      </c>
      <c r="H16" s="2">
        <f t="shared" si="1"/>
        <v>1299.5</v>
      </c>
      <c r="I16" s="2">
        <f t="shared" si="2"/>
        <v>759.7600000000001</v>
      </c>
      <c r="J16" s="2">
        <f t="shared" si="9"/>
        <v>755.76</v>
      </c>
      <c r="K16" s="7">
        <f t="shared" si="3"/>
        <v>-5.2926855086272706E-3</v>
      </c>
      <c r="L16" s="2">
        <f t="shared" si="4"/>
        <v>-4.0000000000001137</v>
      </c>
    </row>
    <row r="17" spans="1:14" x14ac:dyDescent="0.25">
      <c r="A17" s="9">
        <v>14</v>
      </c>
      <c r="B17" s="4">
        <v>1070</v>
      </c>
      <c r="C17" s="2">
        <f t="shared" si="5"/>
        <v>1</v>
      </c>
      <c r="D17" s="2">
        <f t="shared" si="6"/>
        <v>189</v>
      </c>
      <c r="E17" s="2">
        <f t="shared" si="7"/>
        <v>53</v>
      </c>
      <c r="F17" s="2">
        <f t="shared" si="8"/>
        <v>450</v>
      </c>
      <c r="G17" s="2">
        <f t="shared" si="0"/>
        <v>37.5</v>
      </c>
      <c r="H17" s="2">
        <f t="shared" si="1"/>
        <v>1349.5</v>
      </c>
      <c r="I17" s="2">
        <f t="shared" si="2"/>
        <v>799.64</v>
      </c>
      <c r="J17" s="2">
        <f t="shared" si="9"/>
        <v>791.65</v>
      </c>
      <c r="K17" s="7">
        <f t="shared" si="3"/>
        <v>-1.0092844059874873E-2</v>
      </c>
      <c r="L17" s="2">
        <f t="shared" si="4"/>
        <v>-7.9900000000000091</v>
      </c>
    </row>
    <row r="18" spans="1:14" x14ac:dyDescent="0.25">
      <c r="A18" s="9">
        <v>15</v>
      </c>
      <c r="B18" s="4">
        <v>1120</v>
      </c>
      <c r="C18" s="2">
        <f t="shared" si="5"/>
        <v>1</v>
      </c>
      <c r="D18" s="2">
        <f t="shared" si="6"/>
        <v>189</v>
      </c>
      <c r="E18" s="2">
        <f t="shared" si="7"/>
        <v>53</v>
      </c>
      <c r="F18" s="2">
        <f t="shared" si="8"/>
        <v>450</v>
      </c>
      <c r="G18" s="2">
        <f t="shared" si="0"/>
        <v>37.5</v>
      </c>
      <c r="H18" s="2">
        <f t="shared" si="1"/>
        <v>1399.5</v>
      </c>
      <c r="I18" s="2">
        <f t="shared" si="2"/>
        <v>839.51</v>
      </c>
      <c r="J18" s="2">
        <f t="shared" si="9"/>
        <v>827.55000000000007</v>
      </c>
      <c r="K18" s="7">
        <f t="shared" si="3"/>
        <v>-1.4452298954745757E-2</v>
      </c>
      <c r="L18" s="2">
        <f t="shared" si="4"/>
        <v>-11.959999999999923</v>
      </c>
    </row>
    <row r="19" spans="1:14" x14ac:dyDescent="0.25">
      <c r="A19" s="9">
        <v>16</v>
      </c>
      <c r="B19" s="4">
        <v>1170</v>
      </c>
      <c r="C19" s="2">
        <f t="shared" si="5"/>
        <v>1</v>
      </c>
      <c r="D19" s="2">
        <f t="shared" si="6"/>
        <v>189</v>
      </c>
      <c r="E19" s="2">
        <f t="shared" si="7"/>
        <v>53</v>
      </c>
      <c r="F19" s="2">
        <f t="shared" si="8"/>
        <v>450</v>
      </c>
      <c r="G19" s="2">
        <f t="shared" si="0"/>
        <v>37.5</v>
      </c>
      <c r="H19" s="2">
        <f t="shared" si="1"/>
        <v>1449.5</v>
      </c>
      <c r="I19" s="2">
        <f t="shared" si="2"/>
        <v>879.39</v>
      </c>
      <c r="J19" s="2">
        <f t="shared" si="9"/>
        <v>863.43999999999994</v>
      </c>
      <c r="K19" s="7">
        <f t="shared" si="3"/>
        <v>-1.8472621143333701E-2</v>
      </c>
      <c r="L19" s="2">
        <f t="shared" si="4"/>
        <v>-15.950000000000045</v>
      </c>
      <c r="N19" s="12"/>
    </row>
    <row r="20" spans="1:14" x14ac:dyDescent="0.25">
      <c r="A20" s="9">
        <v>17</v>
      </c>
      <c r="B20" s="4">
        <v>1220</v>
      </c>
      <c r="C20" s="2">
        <f t="shared" si="5"/>
        <v>1</v>
      </c>
      <c r="D20" s="2">
        <f t="shared" si="6"/>
        <v>189</v>
      </c>
      <c r="E20" s="2">
        <f t="shared" si="7"/>
        <v>53</v>
      </c>
      <c r="F20" s="2">
        <f t="shared" si="8"/>
        <v>450</v>
      </c>
      <c r="G20" s="2">
        <f t="shared" si="0"/>
        <v>37.5</v>
      </c>
      <c r="H20" s="2">
        <f t="shared" si="1"/>
        <v>1499.5</v>
      </c>
      <c r="I20" s="2">
        <f t="shared" si="2"/>
        <v>919.25000000000011</v>
      </c>
      <c r="J20" s="2">
        <f t="shared" si="9"/>
        <v>899.32999999999993</v>
      </c>
      <c r="K20" s="7">
        <f t="shared" si="3"/>
        <v>-2.2149822645747497E-2</v>
      </c>
      <c r="L20" s="2">
        <f t="shared" si="4"/>
        <v>-19.920000000000186</v>
      </c>
      <c r="N20" s="13"/>
    </row>
    <row r="21" spans="1:14" x14ac:dyDescent="0.25">
      <c r="A21" s="9">
        <v>18</v>
      </c>
      <c r="B21" s="4">
        <v>1270</v>
      </c>
      <c r="C21" s="2">
        <f t="shared" si="5"/>
        <v>1</v>
      </c>
      <c r="D21" s="2">
        <f t="shared" si="6"/>
        <v>189</v>
      </c>
      <c r="E21" s="2">
        <f t="shared" si="7"/>
        <v>53</v>
      </c>
      <c r="F21" s="2">
        <f t="shared" si="8"/>
        <v>450</v>
      </c>
      <c r="G21" s="2">
        <f t="shared" si="0"/>
        <v>37.5</v>
      </c>
      <c r="H21" s="2">
        <f t="shared" si="1"/>
        <v>1549.5</v>
      </c>
      <c r="I21" s="2">
        <f t="shared" si="2"/>
        <v>959.12</v>
      </c>
      <c r="J21" s="2">
        <f t="shared" si="9"/>
        <v>935.22</v>
      </c>
      <c r="K21" s="7">
        <f t="shared" si="3"/>
        <v>-2.5555484271080564E-2</v>
      </c>
      <c r="L21" s="2">
        <f t="shared" si="4"/>
        <v>-23.899999999999977</v>
      </c>
      <c r="N21" s="13"/>
    </row>
    <row r="22" spans="1:14" x14ac:dyDescent="0.25">
      <c r="A22" s="9">
        <v>19</v>
      </c>
      <c r="B22" s="4">
        <v>1320</v>
      </c>
      <c r="C22" s="2">
        <f t="shared" si="5"/>
        <v>1</v>
      </c>
      <c r="D22" s="2">
        <f t="shared" si="6"/>
        <v>189</v>
      </c>
      <c r="E22" s="2">
        <f t="shared" si="7"/>
        <v>53</v>
      </c>
      <c r="F22" s="2">
        <f t="shared" si="8"/>
        <v>450</v>
      </c>
      <c r="G22" s="2">
        <f t="shared" si="0"/>
        <v>37.5</v>
      </c>
      <c r="H22" s="2">
        <f t="shared" si="1"/>
        <v>1599.5</v>
      </c>
      <c r="I22" s="2">
        <f t="shared" si="2"/>
        <v>999.00000000000011</v>
      </c>
      <c r="J22" s="2">
        <f t="shared" si="9"/>
        <v>971.12</v>
      </c>
      <c r="K22" s="7">
        <f t="shared" si="3"/>
        <v>-2.8709119367328562E-2</v>
      </c>
      <c r="L22" s="2">
        <f t="shared" si="4"/>
        <v>-27.880000000000109</v>
      </c>
      <c r="N22" s="12"/>
    </row>
    <row r="23" spans="1:14" x14ac:dyDescent="0.25">
      <c r="A23" s="9">
        <v>20</v>
      </c>
      <c r="B23" s="4">
        <v>1370</v>
      </c>
      <c r="C23" s="2">
        <f t="shared" si="5"/>
        <v>1</v>
      </c>
      <c r="D23" s="2">
        <f t="shared" si="6"/>
        <v>189</v>
      </c>
      <c r="E23" s="2">
        <f t="shared" si="7"/>
        <v>53</v>
      </c>
      <c r="F23" s="2">
        <f t="shared" si="8"/>
        <v>450</v>
      </c>
      <c r="G23" s="2">
        <f t="shared" si="0"/>
        <v>37.5</v>
      </c>
      <c r="H23" s="2">
        <f t="shared" si="1"/>
        <v>1649.5</v>
      </c>
      <c r="I23" s="2">
        <f t="shared" si="2"/>
        <v>1038.8699999999999</v>
      </c>
      <c r="J23" s="2">
        <f t="shared" si="9"/>
        <v>1007.01</v>
      </c>
      <c r="K23" s="7">
        <f t="shared" si="3"/>
        <v>-3.1638216105103201E-2</v>
      </c>
      <c r="L23" s="2">
        <f t="shared" si="4"/>
        <v>-31.8599999999999</v>
      </c>
      <c r="N23" s="12"/>
    </row>
    <row r="24" spans="1:14" x14ac:dyDescent="0.25">
      <c r="A24" s="9">
        <v>21</v>
      </c>
      <c r="B24" s="4">
        <v>1420</v>
      </c>
      <c r="C24" s="2">
        <f t="shared" si="5"/>
        <v>1</v>
      </c>
      <c r="D24" s="2">
        <f t="shared" si="6"/>
        <v>189</v>
      </c>
      <c r="E24" s="2">
        <f t="shared" si="7"/>
        <v>53</v>
      </c>
      <c r="F24" s="2">
        <f t="shared" si="8"/>
        <v>450</v>
      </c>
      <c r="G24" s="2">
        <f t="shared" si="0"/>
        <v>37.5</v>
      </c>
      <c r="H24" s="2">
        <f t="shared" si="1"/>
        <v>1699.5</v>
      </c>
      <c r="I24" s="2">
        <f t="shared" si="2"/>
        <v>1078.75</v>
      </c>
      <c r="J24" s="2">
        <f t="shared" si="9"/>
        <v>1042.9000000000001</v>
      </c>
      <c r="K24" s="7">
        <f t="shared" si="3"/>
        <v>-3.4375299645220014E-2</v>
      </c>
      <c r="L24" s="2">
        <f t="shared" si="4"/>
        <v>-35.849999999999909</v>
      </c>
      <c r="N24" s="12"/>
    </row>
    <row r="25" spans="1:14" x14ac:dyDescent="0.25">
      <c r="A25" s="9">
        <v>22</v>
      </c>
      <c r="B25" s="4">
        <v>1470</v>
      </c>
      <c r="C25" s="2">
        <f t="shared" si="5"/>
        <v>1</v>
      </c>
      <c r="D25" s="2">
        <f t="shared" si="6"/>
        <v>189</v>
      </c>
      <c r="E25" s="2">
        <f t="shared" si="7"/>
        <v>53</v>
      </c>
      <c r="F25" s="2">
        <f t="shared" si="8"/>
        <v>450</v>
      </c>
      <c r="G25" s="2">
        <f t="shared" si="0"/>
        <v>37.5</v>
      </c>
      <c r="H25" s="2">
        <f t="shared" si="1"/>
        <v>1749.5</v>
      </c>
      <c r="I25" s="2">
        <f t="shared" si="2"/>
        <v>1118.6100000000001</v>
      </c>
      <c r="J25" s="2">
        <f t="shared" si="9"/>
        <v>1078.79</v>
      </c>
      <c r="K25" s="7">
        <f t="shared" si="3"/>
        <v>-3.6911725173574217E-2</v>
      </c>
      <c r="L25" s="2">
        <f t="shared" si="4"/>
        <v>-39.820000000000164</v>
      </c>
      <c r="N25" s="12"/>
    </row>
    <row r="26" spans="1:14" x14ac:dyDescent="0.25">
      <c r="A26" s="9">
        <v>23</v>
      </c>
      <c r="B26" s="4">
        <v>1520</v>
      </c>
      <c r="C26" s="2">
        <f t="shared" si="5"/>
        <v>1</v>
      </c>
      <c r="D26" s="2">
        <f t="shared" si="6"/>
        <v>189</v>
      </c>
      <c r="E26" s="2">
        <f t="shared" si="7"/>
        <v>53</v>
      </c>
      <c r="F26" s="2">
        <f t="shared" si="8"/>
        <v>450</v>
      </c>
      <c r="G26" s="2">
        <f t="shared" si="0"/>
        <v>37.5</v>
      </c>
      <c r="H26" s="2">
        <f t="shared" si="1"/>
        <v>1799.5</v>
      </c>
      <c r="I26" s="2">
        <f t="shared" si="2"/>
        <v>1158.49</v>
      </c>
      <c r="J26" s="2">
        <f t="shared" si="9"/>
        <v>1114.69</v>
      </c>
      <c r="K26" s="7">
        <f t="shared" si="3"/>
        <v>-3.9293435843149149E-2</v>
      </c>
      <c r="L26" s="2">
        <f t="shared" si="4"/>
        <v>-43.799999999999955</v>
      </c>
      <c r="N26" s="12"/>
    </row>
    <row r="27" spans="1:14" x14ac:dyDescent="0.25">
      <c r="A27" s="9">
        <v>24</v>
      </c>
      <c r="B27" s="4">
        <v>1570</v>
      </c>
      <c r="C27" s="2">
        <f t="shared" si="5"/>
        <v>1</v>
      </c>
      <c r="D27" s="2">
        <f t="shared" si="6"/>
        <v>189</v>
      </c>
      <c r="E27" s="2">
        <f t="shared" si="7"/>
        <v>53</v>
      </c>
      <c r="F27" s="2">
        <f t="shared" si="8"/>
        <v>450</v>
      </c>
      <c r="G27" s="2">
        <f t="shared" si="0"/>
        <v>37.5</v>
      </c>
      <c r="H27" s="2">
        <f t="shared" si="1"/>
        <v>1849.5</v>
      </c>
      <c r="I27" s="2">
        <f t="shared" si="2"/>
        <v>1198.3600000000004</v>
      </c>
      <c r="J27" s="2">
        <f t="shared" si="9"/>
        <v>1150.58</v>
      </c>
      <c r="K27" s="7">
        <f t="shared" si="3"/>
        <v>-4.1526882094248485E-2</v>
      </c>
      <c r="L27" s="2">
        <f t="shared" si="4"/>
        <v>-47.780000000000427</v>
      </c>
      <c r="N27" s="13"/>
    </row>
    <row r="28" spans="1:14" x14ac:dyDescent="0.25">
      <c r="A28" s="9">
        <v>25</v>
      </c>
      <c r="B28" s="4">
        <v>1620</v>
      </c>
      <c r="C28" s="2">
        <f t="shared" si="5"/>
        <v>1</v>
      </c>
      <c r="D28" s="2">
        <f t="shared" si="6"/>
        <v>189</v>
      </c>
      <c r="E28" s="2">
        <f t="shared" si="7"/>
        <v>53</v>
      </c>
      <c r="F28" s="2">
        <f t="shared" si="8"/>
        <v>450</v>
      </c>
      <c r="G28" s="2">
        <f t="shared" si="0"/>
        <v>37.5</v>
      </c>
      <c r="H28" s="2">
        <f t="shared" si="1"/>
        <v>1899.5</v>
      </c>
      <c r="I28" s="2">
        <f t="shared" si="2"/>
        <v>1238.23</v>
      </c>
      <c r="J28" s="2">
        <f t="shared" si="9"/>
        <v>1186.47</v>
      </c>
      <c r="K28" s="7">
        <f t="shared" si="3"/>
        <v>-4.3625207548442013E-2</v>
      </c>
      <c r="L28" s="2">
        <f t="shared" si="4"/>
        <v>-51.759999999999991</v>
      </c>
      <c r="N28" s="12"/>
    </row>
    <row r="29" spans="1:14" x14ac:dyDescent="0.25">
      <c r="A29" s="9">
        <v>26</v>
      </c>
      <c r="B29" s="4">
        <v>1800</v>
      </c>
      <c r="C29" s="2">
        <f t="shared" si="5"/>
        <v>1</v>
      </c>
      <c r="D29" s="2">
        <f t="shared" si="6"/>
        <v>189</v>
      </c>
      <c r="E29" s="2">
        <f t="shared" si="7"/>
        <v>53</v>
      </c>
      <c r="F29" s="2">
        <f t="shared" si="8"/>
        <v>450</v>
      </c>
      <c r="G29" s="2">
        <f t="shared" si="0"/>
        <v>37.5</v>
      </c>
      <c r="H29" s="2">
        <f t="shared" si="1"/>
        <v>2079.5</v>
      </c>
      <c r="I29" s="2">
        <f t="shared" si="2"/>
        <v>1381.77</v>
      </c>
      <c r="J29" s="2">
        <f t="shared" si="9"/>
        <v>1315.68</v>
      </c>
      <c r="K29" s="7">
        <f t="shared" si="3"/>
        <v>-5.0232579350601991E-2</v>
      </c>
      <c r="L29" s="2">
        <f t="shared" si="4"/>
        <v>-66.089999999999918</v>
      </c>
    </row>
    <row r="30" spans="1:14" x14ac:dyDescent="0.25">
      <c r="A30" s="9">
        <v>27</v>
      </c>
      <c r="B30" s="4">
        <v>2000</v>
      </c>
      <c r="C30" s="2">
        <f t="shared" si="5"/>
        <v>1</v>
      </c>
      <c r="D30" s="2">
        <f t="shared" si="6"/>
        <v>189</v>
      </c>
      <c r="E30" s="2">
        <f t="shared" si="7"/>
        <v>53</v>
      </c>
      <c r="F30" s="2">
        <f t="shared" si="8"/>
        <v>450</v>
      </c>
      <c r="G30" s="2">
        <f t="shared" si="0"/>
        <v>37.5</v>
      </c>
      <c r="H30" s="2">
        <f t="shared" si="1"/>
        <v>2279.5</v>
      </c>
      <c r="I30" s="2">
        <f t="shared" si="2"/>
        <v>1541.2499999999998</v>
      </c>
      <c r="J30" s="2">
        <f t="shared" si="9"/>
        <v>1459.26</v>
      </c>
      <c r="K30" s="7">
        <f t="shared" si="3"/>
        <v>-5.6186012088318638E-2</v>
      </c>
      <c r="L30" s="2">
        <f t="shared" si="4"/>
        <v>-81.989999999999782</v>
      </c>
    </row>
    <row r="31" spans="1:14" x14ac:dyDescent="0.25">
      <c r="A31" s="9">
        <v>28</v>
      </c>
      <c r="B31" s="4">
        <v>2500</v>
      </c>
      <c r="C31" s="2">
        <f t="shared" si="5"/>
        <v>1</v>
      </c>
      <c r="D31" s="2">
        <f t="shared" si="6"/>
        <v>189</v>
      </c>
      <c r="E31" s="2">
        <f t="shared" si="7"/>
        <v>53</v>
      </c>
      <c r="F31" s="2">
        <f t="shared" si="8"/>
        <v>450</v>
      </c>
      <c r="G31" s="2">
        <f t="shared" si="0"/>
        <v>37.5</v>
      </c>
      <c r="H31" s="2">
        <f t="shared" si="1"/>
        <v>2779.5</v>
      </c>
      <c r="I31" s="2">
        <f t="shared" si="2"/>
        <v>1939.9900000000002</v>
      </c>
      <c r="J31" s="2">
        <f t="shared" si="9"/>
        <v>1818.18</v>
      </c>
      <c r="K31" s="7">
        <f t="shared" si="3"/>
        <v>-6.699556699556708E-2</v>
      </c>
      <c r="L31" s="2">
        <f t="shared" si="4"/>
        <v>-121.81000000000017</v>
      </c>
    </row>
    <row r="32" spans="1:14" x14ac:dyDescent="0.25">
      <c r="A32" s="9">
        <v>29</v>
      </c>
      <c r="B32" s="4">
        <v>3000</v>
      </c>
      <c r="C32" s="2">
        <f t="shared" si="5"/>
        <v>1</v>
      </c>
      <c r="D32" s="2">
        <f t="shared" si="6"/>
        <v>189</v>
      </c>
      <c r="E32" s="2">
        <f t="shared" si="7"/>
        <v>53</v>
      </c>
      <c r="F32" s="2">
        <f t="shared" si="8"/>
        <v>450</v>
      </c>
      <c r="G32" s="2">
        <f t="shared" si="0"/>
        <v>37.5</v>
      </c>
      <c r="H32" s="2">
        <f t="shared" si="1"/>
        <v>3279.5</v>
      </c>
      <c r="I32" s="2">
        <f t="shared" si="2"/>
        <v>2338.6999999999998</v>
      </c>
      <c r="J32" s="2">
        <f t="shared" si="9"/>
        <v>2177.11</v>
      </c>
      <c r="K32" s="7">
        <f t="shared" si="3"/>
        <v>-7.4222248760972054E-2</v>
      </c>
      <c r="L32" s="2">
        <f t="shared" si="4"/>
        <v>-161.58999999999969</v>
      </c>
    </row>
    <row r="33" spans="1:12" x14ac:dyDescent="0.25">
      <c r="A33" s="9">
        <v>30</v>
      </c>
      <c r="B33" s="4">
        <v>4000</v>
      </c>
      <c r="C33" s="2">
        <f t="shared" si="5"/>
        <v>1</v>
      </c>
      <c r="D33" s="2">
        <f t="shared" si="6"/>
        <v>189</v>
      </c>
      <c r="E33" s="2">
        <f t="shared" si="7"/>
        <v>53</v>
      </c>
      <c r="F33" s="2">
        <f t="shared" si="8"/>
        <v>450</v>
      </c>
      <c r="G33" s="2">
        <f t="shared" si="0"/>
        <v>37.5</v>
      </c>
      <c r="H33" s="2">
        <f t="shared" si="1"/>
        <v>4279.5</v>
      </c>
      <c r="I33" s="2">
        <f t="shared" si="2"/>
        <v>3136.1400000000003</v>
      </c>
      <c r="J33" s="2">
        <f t="shared" si="9"/>
        <v>2894.96</v>
      </c>
      <c r="K33" s="7">
        <f t="shared" si="3"/>
        <v>-8.3310304805593205E-2</v>
      </c>
      <c r="L33" s="2">
        <f t="shared" si="4"/>
        <v>-241.18000000000029</v>
      </c>
    </row>
    <row r="34" spans="1:12" x14ac:dyDescent="0.25">
      <c r="A34" s="9">
        <v>31</v>
      </c>
      <c r="B34" s="4">
        <v>5000</v>
      </c>
      <c r="C34" s="2">
        <f t="shared" si="5"/>
        <v>1</v>
      </c>
      <c r="D34" s="2">
        <f t="shared" si="6"/>
        <v>189</v>
      </c>
      <c r="E34" s="2">
        <f t="shared" si="7"/>
        <v>53</v>
      </c>
      <c r="F34" s="2">
        <f t="shared" si="8"/>
        <v>450</v>
      </c>
      <c r="G34" s="2">
        <f t="shared" si="0"/>
        <v>37.5</v>
      </c>
      <c r="H34" s="2">
        <f t="shared" si="1"/>
        <v>5279.5</v>
      </c>
      <c r="I34" s="2">
        <f t="shared" si="2"/>
        <v>3933.5899999999997</v>
      </c>
      <c r="J34" s="2">
        <f t="shared" si="9"/>
        <v>3612.8100000000004</v>
      </c>
      <c r="K34" s="7">
        <f t="shared" si="3"/>
        <v>-8.8789612517679917E-2</v>
      </c>
      <c r="L34" s="2">
        <f t="shared" si="4"/>
        <v>-320.77999999999929</v>
      </c>
    </row>
    <row r="35" spans="1:12" x14ac:dyDescent="0.25">
      <c r="A35" s="9">
        <v>32</v>
      </c>
      <c r="B35" s="4">
        <v>6000</v>
      </c>
      <c r="C35" s="2">
        <f t="shared" si="5"/>
        <v>1</v>
      </c>
      <c r="D35" s="2">
        <f t="shared" si="6"/>
        <v>189</v>
      </c>
      <c r="E35" s="2">
        <f t="shared" si="7"/>
        <v>53</v>
      </c>
      <c r="F35" s="2">
        <f t="shared" si="8"/>
        <v>450</v>
      </c>
      <c r="G35" s="2">
        <f t="shared" si="0"/>
        <v>37.5</v>
      </c>
      <c r="H35" s="2">
        <f t="shared" si="1"/>
        <v>6279.5</v>
      </c>
      <c r="I35" s="2">
        <f t="shared" si="2"/>
        <v>4731.03</v>
      </c>
      <c r="J35" s="2">
        <f t="shared" si="9"/>
        <v>4330.67</v>
      </c>
      <c r="K35" s="7">
        <f t="shared" si="3"/>
        <v>-9.2447588941203085E-2</v>
      </c>
      <c r="L35" s="2">
        <f t="shared" si="4"/>
        <v>-400.35999999999967</v>
      </c>
    </row>
    <row r="36" spans="1:12" x14ac:dyDescent="0.25">
      <c r="A36" s="9">
        <v>33</v>
      </c>
      <c r="B36" s="4">
        <v>7000</v>
      </c>
      <c r="C36" s="2">
        <f t="shared" si="5"/>
        <v>1</v>
      </c>
      <c r="D36" s="2">
        <f t="shared" si="6"/>
        <v>189</v>
      </c>
      <c r="E36" s="2">
        <f t="shared" si="7"/>
        <v>53</v>
      </c>
      <c r="F36" s="2">
        <f t="shared" si="8"/>
        <v>450</v>
      </c>
      <c r="G36" s="2">
        <f t="shared" si="0"/>
        <v>37.5</v>
      </c>
      <c r="H36" s="2">
        <f t="shared" si="1"/>
        <v>7279.5</v>
      </c>
      <c r="I36" s="2">
        <f t="shared" si="2"/>
        <v>5528.4699999999993</v>
      </c>
      <c r="J36" s="2">
        <f t="shared" si="9"/>
        <v>5048.5199999999995</v>
      </c>
      <c r="K36" s="7">
        <f t="shared" si="3"/>
        <v>-9.5067465316567956E-2</v>
      </c>
      <c r="L36" s="2">
        <f t="shared" si="4"/>
        <v>-479.94999999999982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Obracun plate stari vs. novi</vt:lpstr>
      <vt:lpstr>Komparacija 1</vt:lpstr>
      <vt:lpstr>Komparacija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2018-07-16T10:00:44Z</dcterms:created>
  <dcterms:modified xsi:type="dcterms:W3CDTF">2019-09-30T15:17:17Z</dcterms:modified>
</cp:coreProperties>
</file>